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ayer1holdings.sharepoint.com/sites/Layer1HoldingsLLC/Shared Documents/Operating Documents Layer 1 Holdings/Templates and Forms/"/>
    </mc:Choice>
  </mc:AlternateContent>
  <xr:revisionPtr revIDLastSave="796" documentId="8_{58558109-5DD3-43C6-9072-2C84F306A059}" xr6:coauthVersionLast="47" xr6:coauthVersionMax="47" xr10:uidLastSave="{157A0529-E8EF-4617-ABAC-483BB1C7B9E0}"/>
  <bookViews>
    <workbookView xWindow="28702" yWindow="-98" windowWidth="28995" windowHeight="15796" xr2:uid="{00000000-000D-0000-FFFF-FFFF00000000}"/>
  </bookViews>
  <sheets>
    <sheet name="Cover Sheet" sheetId="2" r:id="rId1"/>
    <sheet name="Input Master" sheetId="1" r:id="rId2"/>
    <sheet name="Pivot Risk Matrix" sheetId="13" r:id="rId3"/>
    <sheet name="Pivot Bill of Materials" sheetId="14" r:id="rId4"/>
    <sheet name="Risk Matrix" sheetId="9" state="hidden" r:id="rId5"/>
    <sheet name="Corrective Action Table" sheetId="10" state="hidden" r:id="rId6"/>
    <sheet name="FMEA Criteria" sheetId="8" r:id="rId7"/>
    <sheet name="Control Implementation Tracking" sheetId="7" state="hidden" r:id="rId8"/>
    <sheet name="Severity Rating Index" sheetId="6" state="hidden" r:id="rId9"/>
  </sheets>
  <definedNames>
    <definedName name="_xlcn.WorksheetConnection_BOMtoFMEA00001Tmeplate.xlsxTable11" hidden="1">Table1[]</definedName>
  </definedNames>
  <calcPr calcId="191028"/>
  <pivotCaches>
    <pivotCache cacheId="545" r:id="rId10"/>
  </pivotCaches>
  <extLst>
    <ext xmlns:x15="http://schemas.microsoft.com/office/spreadsheetml/2010/11/main" uri="{FCE2AD5D-F65C-4FA6-A056-5C36A1767C68}">
      <x15:dataModel>
        <x15:modelTables>
          <x15:modelTable id="Table1" name="Table1" connection="WorksheetConnection_BOM to FMEA 00001 Tmeplate.xlsx!Table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Q4" i="1" l="1"/>
  <c r="CP4" i="1" a="1"/>
  <c r="CP4" i="1" s="1"/>
  <c r="CO4" i="1"/>
  <c r="CR4" i="1" s="1"/>
  <c r="CS4" i="1" s="1"/>
  <c r="CN4" i="1"/>
  <c r="CM4" i="1"/>
  <c r="CL4" i="1"/>
  <c r="BX4" i="1"/>
  <c r="BV4" i="1" a="1"/>
  <c r="BV4" i="1" s="1"/>
  <c r="BW4" i="1"/>
  <c r="BL4" i="1"/>
  <c r="BK4" i="1" a="1"/>
  <c r="BK4" i="1" s="1"/>
  <c r="BJ4" i="1"/>
  <c r="BI4" i="1"/>
  <c r="AV4" i="1"/>
  <c r="AR4" i="1"/>
  <c r="AX4" i="1" s="1"/>
  <c r="AQ4" i="1"/>
  <c r="AD4" i="1"/>
  <c r="AF4" i="1" s="1"/>
  <c r="AB4" i="1"/>
  <c r="Z4" i="1"/>
  <c r="AE4" i="1" s="1"/>
  <c r="X4" i="1"/>
  <c r="M4" i="1"/>
  <c r="L4" i="1"/>
  <c r="K4" i="1"/>
  <c r="K12" i="1"/>
  <c r="L12" i="1"/>
  <c r="M12" i="1"/>
  <c r="X12" i="1"/>
  <c r="Z12" i="1"/>
  <c r="AE12" i="1" s="1"/>
  <c r="AB12" i="1"/>
  <c r="AD12" i="1"/>
  <c r="AF12" i="1" s="1"/>
  <c r="AQ12" i="1"/>
  <c r="AR12" i="1"/>
  <c r="AW12" i="1" s="1"/>
  <c r="BE12" i="1" s="1"/>
  <c r="AV12" i="1"/>
  <c r="AX12" i="1"/>
  <c r="BI12" i="1"/>
  <c r="BJ12" i="1"/>
  <c r="BK12" i="1" a="1"/>
  <c r="BK12" i="1" s="1"/>
  <c r="BL12" i="1"/>
  <c r="BW12" i="1"/>
  <c r="BV12" i="1" a="1"/>
  <c r="BV12" i="1" s="1"/>
  <c r="BX12" i="1"/>
  <c r="CL12" i="1"/>
  <c r="CM12" i="1"/>
  <c r="CN12" i="1"/>
  <c r="CO12" i="1"/>
  <c r="CR12" i="1" s="1"/>
  <c r="CS12" i="1" s="1"/>
  <c r="CP12" i="1" a="1"/>
  <c r="CP12" i="1" s="1"/>
  <c r="CQ12" i="1"/>
  <c r="AQ3" i="1"/>
  <c r="AQ5" i="1"/>
  <c r="AQ6" i="1"/>
  <c r="AQ7" i="1"/>
  <c r="AQ8" i="1"/>
  <c r="AQ9" i="1"/>
  <c r="AQ10" i="1"/>
  <c r="AQ11" i="1"/>
  <c r="F4" i="2"/>
  <c r="K10" i="1"/>
  <c r="K11" i="1"/>
  <c r="L10" i="1"/>
  <c r="L11" i="1"/>
  <c r="M10" i="1"/>
  <c r="M11" i="1"/>
  <c r="X10" i="1"/>
  <c r="X11" i="1"/>
  <c r="Z10" i="1"/>
  <c r="AE10" i="1" s="1"/>
  <c r="Z11" i="1"/>
  <c r="AE11" i="1" s="1"/>
  <c r="AB10" i="1"/>
  <c r="AB11" i="1"/>
  <c r="AD10" i="1"/>
  <c r="AF10" i="1" s="1"/>
  <c r="AD11" i="1"/>
  <c r="AF11" i="1" s="1"/>
  <c r="AR10" i="1"/>
  <c r="AW10" i="1" s="1"/>
  <c r="BE10" i="1" s="1"/>
  <c r="AR11" i="1"/>
  <c r="AW11" i="1" s="1"/>
  <c r="AV10" i="1"/>
  <c r="AV11" i="1"/>
  <c r="BI10" i="1"/>
  <c r="BI11" i="1"/>
  <c r="BJ10" i="1"/>
  <c r="BJ11" i="1"/>
  <c r="BK10" i="1" a="1"/>
  <c r="BK10" i="1" s="1"/>
  <c r="BK11" i="1" a="1"/>
  <c r="BK11" i="1" s="1"/>
  <c r="BL10" i="1"/>
  <c r="BL11" i="1"/>
  <c r="BW10" i="1"/>
  <c r="BW11" i="1"/>
  <c r="BV10" i="1" a="1"/>
  <c r="BV10" i="1" s="1"/>
  <c r="BV11" i="1" a="1"/>
  <c r="BV11" i="1" s="1"/>
  <c r="BX10" i="1"/>
  <c r="BX11" i="1"/>
  <c r="CL10" i="1"/>
  <c r="CL11" i="1"/>
  <c r="CM10" i="1"/>
  <c r="CM11" i="1"/>
  <c r="CN10" i="1"/>
  <c r="CN11" i="1"/>
  <c r="CO10" i="1"/>
  <c r="CR10" i="1" s="1"/>
  <c r="CS10" i="1" s="1"/>
  <c r="CO11" i="1"/>
  <c r="CR11" i="1" s="1"/>
  <c r="CS11" i="1" s="1"/>
  <c r="CP10" i="1" a="1"/>
  <c r="CP10" i="1" s="1"/>
  <c r="CP11" i="1" a="1"/>
  <c r="CP11" i="1" s="1"/>
  <c r="CQ10" i="1"/>
  <c r="CQ11" i="1"/>
  <c r="BL5" i="1"/>
  <c r="BL6" i="1"/>
  <c r="BL7" i="1"/>
  <c r="BL8" i="1"/>
  <c r="BL9" i="1"/>
  <c r="BK5" i="1" a="1"/>
  <c r="BK5" i="1" s="1"/>
  <c r="BK6" i="1" a="1"/>
  <c r="BK6" i="1" s="1"/>
  <c r="BK7" i="1" a="1"/>
  <c r="BK7" i="1" s="1"/>
  <c r="BK8" i="1" a="1"/>
  <c r="BK8" i="1" s="1"/>
  <c r="BK9" i="1" a="1"/>
  <c r="BK9" i="1" s="1"/>
  <c r="BJ3" i="1"/>
  <c r="BJ5" i="1"/>
  <c r="BJ6" i="1"/>
  <c r="BJ7" i="1"/>
  <c r="BJ8" i="1"/>
  <c r="BJ9" i="1"/>
  <c r="BI3" i="1"/>
  <c r="BI5" i="1"/>
  <c r="BI6" i="1"/>
  <c r="BI7" i="1"/>
  <c r="BI8" i="1"/>
  <c r="BI9" i="1"/>
  <c r="K3" i="1"/>
  <c r="K5" i="1"/>
  <c r="K6" i="1"/>
  <c r="K7" i="1"/>
  <c r="K8" i="1"/>
  <c r="K9" i="1"/>
  <c r="AR3" i="1"/>
  <c r="X3" i="1"/>
  <c r="M3" i="1"/>
  <c r="M5" i="1"/>
  <c r="M6" i="1"/>
  <c r="M7" i="1"/>
  <c r="M8" i="1"/>
  <c r="M9" i="1"/>
  <c r="L3" i="1"/>
  <c r="L5" i="1"/>
  <c r="L6" i="1"/>
  <c r="L7" i="1"/>
  <c r="L8" i="1"/>
  <c r="L9" i="1"/>
  <c r="T12" i="1" l="1"/>
  <c r="BM4" i="1"/>
  <c r="T11" i="1"/>
  <c r="T10" i="1"/>
  <c r="BM12" i="1"/>
  <c r="T4" i="1"/>
  <c r="AG4" i="1"/>
  <c r="AW4" i="1"/>
  <c r="AG12" i="1"/>
  <c r="AG10" i="1"/>
  <c r="AX11" i="1"/>
  <c r="AX10" i="1"/>
  <c r="AG11" i="1"/>
  <c r="BM11" i="1"/>
  <c r="BE11" i="1"/>
  <c r="BM10" i="1"/>
  <c r="CQ3" i="1"/>
  <c r="CQ5" i="1"/>
  <c r="CQ6" i="1"/>
  <c r="CQ7" i="1"/>
  <c r="CQ8" i="1"/>
  <c r="CQ9" i="1"/>
  <c r="CP3" i="1" a="1"/>
  <c r="CP3" i="1" s="1"/>
  <c r="CP5" i="1" a="1"/>
  <c r="CP5" i="1" s="1"/>
  <c r="CP6" i="1" a="1"/>
  <c r="CP6" i="1" s="1"/>
  <c r="CP7" i="1" a="1"/>
  <c r="CP7" i="1" s="1"/>
  <c r="CP8" i="1" a="1"/>
  <c r="CP8" i="1" s="1"/>
  <c r="CP9" i="1" a="1"/>
  <c r="CP9" i="1" s="1"/>
  <c r="CO3" i="1"/>
  <c r="CR3" i="1" s="1"/>
  <c r="CS3" i="1" s="1"/>
  <c r="CO5" i="1"/>
  <c r="CR5" i="1" s="1"/>
  <c r="CS5" i="1" s="1"/>
  <c r="CO6" i="1"/>
  <c r="CR6" i="1" s="1"/>
  <c r="CS6" i="1" s="1"/>
  <c r="CO7" i="1"/>
  <c r="CR7" i="1" s="1"/>
  <c r="CS7" i="1" s="1"/>
  <c r="CO8" i="1"/>
  <c r="CR8" i="1" s="1"/>
  <c r="CS8" i="1" s="1"/>
  <c r="CO9" i="1"/>
  <c r="CR9" i="1" s="1"/>
  <c r="CS9" i="1" s="1"/>
  <c r="CN3" i="1"/>
  <c r="CN5" i="1"/>
  <c r="CN6" i="1"/>
  <c r="CN7" i="1"/>
  <c r="CN8" i="1"/>
  <c r="CN9" i="1"/>
  <c r="CM3" i="1"/>
  <c r="CM5" i="1"/>
  <c r="CM6" i="1"/>
  <c r="CM7" i="1"/>
  <c r="CM8" i="1"/>
  <c r="CM9" i="1"/>
  <c r="CL3" i="1"/>
  <c r="CL5" i="1"/>
  <c r="CL6" i="1"/>
  <c r="CL7" i="1"/>
  <c r="CL8" i="1"/>
  <c r="CL9" i="1"/>
  <c r="AB3" i="1"/>
  <c r="Z3" i="1"/>
  <c r="AE3" i="1" s="1"/>
  <c r="X5" i="1"/>
  <c r="X6" i="1"/>
  <c r="X7" i="1"/>
  <c r="X8" i="1"/>
  <c r="X9" i="1"/>
  <c r="Z5" i="1"/>
  <c r="AE5" i="1" s="1"/>
  <c r="Z6" i="1"/>
  <c r="AE6" i="1" s="1"/>
  <c r="Z7" i="1"/>
  <c r="AE7" i="1" s="1"/>
  <c r="Z8" i="1"/>
  <c r="AE8" i="1" s="1"/>
  <c r="Z9" i="1"/>
  <c r="AE9" i="1" s="1"/>
  <c r="AB5" i="1"/>
  <c r="AB6" i="1"/>
  <c r="AB7" i="1"/>
  <c r="AB8" i="1"/>
  <c r="AB9" i="1"/>
  <c r="AD3" i="1"/>
  <c r="AD5" i="1"/>
  <c r="AD6" i="1"/>
  <c r="AD7" i="1"/>
  <c r="AD8" i="1"/>
  <c r="AD9" i="1"/>
  <c r="AF5" i="1" l="1"/>
  <c r="T5" i="1"/>
  <c r="AF7" i="1"/>
  <c r="T7" i="1"/>
  <c r="AF3" i="1"/>
  <c r="AG3" i="1" s="1"/>
  <c r="T3" i="1"/>
  <c r="AF6" i="1"/>
  <c r="AG6" i="1" s="1"/>
  <c r="T6" i="1"/>
  <c r="AF8" i="1"/>
  <c r="AG8" i="1" s="1"/>
  <c r="T8" i="1"/>
  <c r="AF9" i="1"/>
  <c r="AG9" i="1" s="1"/>
  <c r="T9" i="1"/>
  <c r="BE4" i="1"/>
  <c r="AG5" i="1"/>
  <c r="AG7" i="1"/>
  <c r="AR7" i="1" l="1"/>
  <c r="AW7" i="1" s="1"/>
  <c r="AV7" i="1"/>
  <c r="BW7" i="1"/>
  <c r="AR8" i="1"/>
  <c r="AW8" i="1" s="1"/>
  <c r="AV8" i="1"/>
  <c r="BW8" i="1"/>
  <c r="BV8" i="1" a="1"/>
  <c r="BV8" i="1" s="1"/>
  <c r="BX8" i="1"/>
  <c r="AR9" i="1"/>
  <c r="AW9" i="1" s="1"/>
  <c r="AV9" i="1"/>
  <c r="BW9" i="1"/>
  <c r="BV9" i="1" a="1"/>
  <c r="BV9" i="1" s="1"/>
  <c r="BX9" i="1"/>
  <c r="BX5" i="1"/>
  <c r="BX6" i="1"/>
  <c r="BW3" i="1"/>
  <c r="BW5" i="1"/>
  <c r="BW6" i="1"/>
  <c r="BV5" i="1" a="1"/>
  <c r="BV5" i="1" s="1"/>
  <c r="BV6" i="1" a="1"/>
  <c r="BV6" i="1" s="1"/>
  <c r="AV5" i="1"/>
  <c r="AV3" i="1"/>
  <c r="AV6" i="1"/>
  <c r="BE7" i="1" l="1"/>
  <c r="BE8" i="1"/>
  <c r="BE9" i="1"/>
  <c r="AX8" i="1"/>
  <c r="AX9" i="1"/>
  <c r="AX7" i="1"/>
  <c r="BM8" i="1"/>
  <c r="BM9" i="1"/>
  <c r="BM5" i="1"/>
  <c r="BM6" i="1"/>
  <c r="AR5" i="1"/>
  <c r="AX5" i="1" s="1"/>
  <c r="AR6" i="1"/>
  <c r="AX6" i="1" s="1"/>
  <c r="AX3" i="1"/>
  <c r="BV3" i="1" l="1" a="1"/>
  <c r="BV3" i="1" s="1"/>
  <c r="BK3" i="1" a="1"/>
  <c r="BK3" i="1" s="1"/>
  <c r="BL3" i="1" s="1"/>
  <c r="AW3" i="1"/>
  <c r="AW6" i="1"/>
  <c r="AW5" i="1"/>
  <c r="BE5" i="1" l="1"/>
  <c r="BE3" i="1"/>
  <c r="BE6" i="1"/>
  <c r="BM7" i="1"/>
  <c r="BV7" i="1" a="1"/>
  <c r="BV7" i="1" s="1"/>
  <c r="BX7" i="1" s="1"/>
  <c r="BX3" i="1"/>
  <c r="BM3" i="1" l="1"/>
  <c r="I14" i="10"/>
  <c r="I15" i="10"/>
  <c r="I12" i="10" l="1"/>
  <c r="I6" i="10"/>
  <c r="I18" i="10"/>
  <c r="I22" i="10"/>
  <c r="I8" i="10"/>
  <c r="I2" i="10"/>
  <c r="I10" i="10"/>
  <c r="I20" i="10"/>
  <c r="I16" i="10"/>
  <c r="I13" i="10"/>
  <c r="I7" i="10"/>
  <c r="I19" i="10"/>
  <c r="I23" i="10"/>
  <c r="I9" i="10"/>
  <c r="I3" i="10"/>
  <c r="I11" i="10"/>
  <c r="I21" i="10"/>
  <c r="I17" i="10"/>
  <c r="I4" i="10"/>
  <c r="I5" i="10"/>
  <c r="I24" i="10"/>
  <c r="I25" i="10"/>
  <c r="I26" i="10"/>
  <c r="B10" i="9" l="1"/>
  <c r="B9" i="9"/>
  <c r="B8" i="9"/>
  <c r="B7" i="9"/>
  <c r="B17" i="9"/>
  <c r="B16" i="9"/>
  <c r="B15" i="9"/>
  <c r="B14" i="9"/>
  <c r="B13" i="9"/>
  <c r="B23" i="9"/>
  <c r="B22" i="9"/>
  <c r="B21" i="9"/>
  <c r="B20" i="9"/>
  <c r="B19" i="9"/>
  <c r="B29" i="9"/>
  <c r="B28" i="9"/>
  <c r="B27" i="9"/>
  <c r="B26" i="9"/>
  <c r="B25" i="9"/>
  <c r="B35" i="9"/>
  <c r="B34" i="9"/>
  <c r="B33" i="9"/>
  <c r="B32" i="9"/>
  <c r="B31" i="9"/>
  <c r="B41" i="9"/>
  <c r="B40" i="9"/>
  <c r="B39" i="9"/>
  <c r="B38" i="9"/>
  <c r="B37" i="9"/>
  <c r="B47" i="9"/>
  <c r="B46" i="9"/>
  <c r="B45" i="9"/>
  <c r="B44" i="9"/>
  <c r="B43" i="9"/>
  <c r="B53" i="9"/>
  <c r="B52" i="9"/>
  <c r="B51" i="9"/>
  <c r="B50" i="9"/>
  <c r="B49" i="9"/>
  <c r="B59" i="9"/>
  <c r="B58" i="9"/>
  <c r="B57" i="9"/>
  <c r="B56" i="9"/>
  <c r="B55" i="9"/>
  <c r="B65" i="9"/>
  <c r="B64" i="9"/>
  <c r="B63" i="9"/>
  <c r="B62" i="9"/>
  <c r="B61" i="9"/>
  <c r="B71" i="9"/>
  <c r="B70" i="9"/>
  <c r="B69" i="9"/>
  <c r="B68" i="9"/>
  <c r="B67" i="9"/>
  <c r="B77" i="9"/>
  <c r="B76" i="9"/>
  <c r="B75" i="9"/>
  <c r="B74" i="9"/>
  <c r="B73" i="9"/>
  <c r="B83" i="9"/>
  <c r="B82" i="9"/>
  <c r="B81" i="9"/>
  <c r="B80" i="9"/>
  <c r="B79" i="9"/>
  <c r="B89" i="9"/>
  <c r="B88" i="9"/>
  <c r="B87" i="9"/>
  <c r="B86" i="9"/>
  <c r="B85" i="9"/>
  <c r="B95" i="9"/>
  <c r="B94" i="9"/>
  <c r="B93" i="9"/>
  <c r="B92" i="9"/>
  <c r="B91" i="9"/>
  <c r="B101" i="9"/>
  <c r="B100" i="9"/>
  <c r="B99" i="9"/>
  <c r="B98" i="9"/>
  <c r="B97" i="9"/>
  <c r="B107" i="9"/>
  <c r="B106" i="9"/>
  <c r="B105" i="9"/>
  <c r="B104" i="9"/>
  <c r="B103" i="9"/>
  <c r="B113" i="9"/>
  <c r="B112" i="9"/>
  <c r="B111" i="9"/>
  <c r="B110" i="9"/>
  <c r="B109" i="9"/>
  <c r="B119" i="9"/>
  <c r="B118" i="9"/>
  <c r="B117" i="9"/>
  <c r="B116" i="9"/>
  <c r="B115" i="9"/>
  <c r="B125" i="9"/>
  <c r="B124" i="9"/>
  <c r="B123" i="9"/>
  <c r="B122" i="9"/>
  <c r="B121" i="9"/>
  <c r="B131" i="9"/>
  <c r="B130" i="9"/>
  <c r="B129" i="9"/>
  <c r="B128" i="9"/>
  <c r="B127" i="9"/>
  <c r="B137" i="9"/>
  <c r="B136" i="9"/>
  <c r="B135" i="9"/>
  <c r="B134" i="9"/>
  <c r="B133" i="9"/>
  <c r="B143" i="9"/>
  <c r="B142" i="9"/>
  <c r="B141" i="9"/>
  <c r="B140" i="9"/>
  <c r="B139" i="9"/>
  <c r="B149" i="9"/>
  <c r="B148" i="9"/>
  <c r="B147" i="9"/>
  <c r="B146" i="9"/>
  <c r="B145" i="9"/>
  <c r="B155" i="9"/>
  <c r="B154" i="9"/>
  <c r="B153" i="9"/>
  <c r="B152" i="9"/>
  <c r="B151" i="9"/>
  <c r="B6" i="9"/>
  <c r="B12" i="9"/>
  <c r="B18" i="9"/>
  <c r="B24" i="9"/>
  <c r="B30" i="9"/>
  <c r="B36" i="9"/>
  <c r="B42" i="9"/>
  <c r="B48" i="9"/>
  <c r="B54" i="9"/>
  <c r="B60" i="9"/>
  <c r="B66" i="9"/>
  <c r="B72" i="9"/>
  <c r="B78" i="9"/>
  <c r="B84" i="9"/>
  <c r="B90" i="9"/>
  <c r="B96" i="9"/>
  <c r="B102" i="9"/>
  <c r="B108" i="9"/>
  <c r="B114" i="9"/>
  <c r="B120" i="9"/>
  <c r="B126" i="9"/>
  <c r="B132" i="9"/>
  <c r="B138" i="9"/>
  <c r="B144" i="9"/>
  <c r="B150" i="9"/>
  <c r="B11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Joseph Slaughter</author>
  </authors>
  <commentList>
    <comment ref="D1" authorId="0" shapeId="0" xr:uid="{FDB92640-52C3-4F38-89B6-3C2F00CEE171}">
      <text>
        <r>
          <rPr>
            <b/>
            <sz val="9"/>
            <color indexed="81"/>
            <rFont val="Tahoma"/>
            <family val="2"/>
          </rPr>
          <t>File ID: #####
Start with numbers, 00001
When you succeed at running out of numbers 9999A</t>
        </r>
      </text>
    </comment>
    <comment ref="G1" authorId="0" shapeId="0" xr:uid="{19FF964A-B503-4E54-8B70-2776E6C7083E}">
      <text>
        <r>
          <rPr>
            <b/>
            <sz val="9"/>
            <color indexed="81"/>
            <rFont val="Tahoma"/>
            <family val="2"/>
          </rPr>
          <t>Revision Level
In draft numbers are best used 00
In Publication Alpha is prefered
_A, _B…__AB…_ZZ
IF ZZ is exceeded, this document should have been been rebuilt under a different File ID a long time ago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Joseph Slaughter</author>
    <author>Joe Slaughter</author>
  </authors>
  <commentList>
    <comment ref="B2" authorId="0" shapeId="0" xr:uid="{4B6985AB-D73B-4B2D-87D6-4196145B3754}">
      <text>
        <r>
          <rPr>
            <b/>
            <sz val="9"/>
            <color indexed="81"/>
            <rFont val="Tahoma"/>
            <family val="2"/>
          </rPr>
          <t>Can use Zipcode mixed with Alpha
00000A Site A in Zipcode</t>
        </r>
      </text>
    </comment>
    <comment ref="C2" authorId="0" shapeId="0" xr:uid="{D996CBD7-963A-4D45-9DBD-480A99CEEBBC}">
      <text>
        <r>
          <rPr>
            <b/>
            <sz val="9"/>
            <color indexed="81"/>
            <rFont val="Tahoma"/>
            <family val="2"/>
          </rPr>
          <t>Page ID is a six Character 
Start with '000000
the 'creates as text
The Use and Intent of Page ID can be found at www.Layer1holdings.com/P&amp;ID</t>
        </r>
      </text>
    </comment>
    <comment ref="G2" authorId="0" shapeId="0" xr:uid="{831A9614-8601-4B0E-8EF9-A4DC213CBAEB}">
      <text>
        <r>
          <rPr>
            <b/>
            <sz val="9"/>
            <color indexed="81"/>
            <rFont val="Tahoma"/>
            <family val="2"/>
          </rPr>
          <t>Modifier</t>
        </r>
      </text>
    </comment>
    <comment ref="AO2" authorId="0" shapeId="0" xr:uid="{9C369E9C-C464-4731-BBEF-878AB7AC37EB}">
      <text>
        <r>
          <rPr>
            <b/>
            <sz val="9"/>
            <color indexed="81"/>
            <rFont val="Tahoma"/>
            <family val="2"/>
          </rPr>
          <t>Control Plan Group ID:
Intended as a number as Text '00, '100, '200
Words can be used instead</t>
        </r>
      </text>
    </comment>
    <comment ref="AP2" authorId="0" shapeId="0" xr:uid="{E3D7F185-A8EB-4C51-AFEA-4C62585C289C}">
      <text>
        <r>
          <rPr>
            <b/>
            <sz val="9"/>
            <color indexed="81"/>
            <rFont val="Tahoma"/>
            <family val="2"/>
          </rPr>
          <t xml:space="preserve">
Number Methods sort nicely in a pivot table
Example:
Parent: "0"
Child and Child Sub
1.0 Child Category 
1.1 Sub 1 of Child Category 1
1.11 Sub 1 of Sub 1 of Child Category 1
1.1111 Sub 1 of Sub 1 of Sub 1 of Sub 1 of Child Category 1
1.12 Sub 2 of Sub 1 of Child Category 1
1.2 Sub 2 of Child Category
</t>
        </r>
      </text>
    </comment>
    <comment ref="AX3" authorId="1" shapeId="0" xr:uid="{AC5BCDAE-3EF2-4B85-863D-437A66C82086}">
      <text>
        <r>
          <rPr>
            <sz val="9"/>
            <color indexed="81"/>
            <rFont val="Tahoma"/>
            <family val="2"/>
          </rPr>
          <t xml:space="preserve">P"
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CE6C62B-6E52-470F-9B7A-0A9894F6DBFC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929E2F0E-567A-4C0B-B33A-2348B2AAF53E}" name="WorksheetConnection_BOM to FMEA 00001 Tmeplate.xlsx!Table1" type="102" refreshedVersion="8" minRefreshableVersion="5">
    <extLst>
      <ext xmlns:x15="http://schemas.microsoft.com/office/spreadsheetml/2010/11/main" uri="{DE250136-89BD-433C-8126-D09CA5730AF9}">
        <x15:connection id="Table1">
          <x15:rangePr sourceName="_xlcn.WorksheetConnection_BOMtoFMEA00001Tmeplate.xlsxTable11"/>
        </x15:connection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<sst xmlns="http://schemas.openxmlformats.org/spreadsheetml/2006/main" count="1111" uniqueCount="388">
  <si>
    <t>Document Number</t>
  </si>
  <si>
    <t>Revision Level</t>
  </si>
  <si>
    <t>01</t>
  </si>
  <si>
    <t>Risk Analysis ID Tag</t>
  </si>
  <si>
    <t>Prepared by:</t>
  </si>
  <si>
    <t>Scope of the risk analysis</t>
  </si>
  <si>
    <t>This Risk Analysis applies to the __________________ Department ###___</t>
  </si>
  <si>
    <t>Row Labels</t>
  </si>
  <si>
    <t>Unique Risk ID</t>
  </si>
  <si>
    <t>Severity</t>
  </si>
  <si>
    <t>Occurrence</t>
  </si>
  <si>
    <t>Detection Level Risk</t>
  </si>
  <si>
    <t>RPN Unmitigated</t>
  </si>
  <si>
    <t>Risk</t>
  </si>
  <si>
    <t>Mitigated Risk</t>
  </si>
  <si>
    <t>R4</t>
  </si>
  <si>
    <t>R1</t>
  </si>
  <si>
    <t>(blank)</t>
  </si>
  <si>
    <t/>
  </si>
  <si>
    <t>R2</t>
  </si>
  <si>
    <t>Grand Total</t>
  </si>
  <si>
    <t>Risk Type</t>
  </si>
  <si>
    <t>Attribute of Control Plan ID</t>
  </si>
  <si>
    <t>State Category</t>
  </si>
  <si>
    <t>FMEA Item</t>
  </si>
  <si>
    <t>Risk ID Group</t>
  </si>
  <si>
    <t>Hazard ID</t>
  </si>
  <si>
    <t>Affect Equipment IDs or Description</t>
  </si>
  <si>
    <t>Risk: 
Potential Hazardous Situation
Corrective Action:
Deliverable for Symptom Prescription</t>
  </si>
  <si>
    <t>Potential Effect - Down Steam Customer Effect</t>
  </si>
  <si>
    <t>Potential 
Cause of Design Failure</t>
  </si>
  <si>
    <t>RPN Mitigated</t>
  </si>
  <si>
    <t>Design</t>
  </si>
  <si>
    <t>Protective Measure in the Medical Device</t>
  </si>
  <si>
    <t>Information for Safety</t>
  </si>
  <si>
    <t>Verification Reference</t>
  </si>
  <si>
    <t>Example</t>
  </si>
  <si>
    <t>0</t>
  </si>
  <si>
    <t>Identified</t>
  </si>
  <si>
    <t>Product Specifications-Risk</t>
  </si>
  <si>
    <t>Type test</t>
  </si>
  <si>
    <t>Type 2</t>
  </si>
  <si>
    <t>Type 34</t>
  </si>
  <si>
    <t>Sub Component</t>
  </si>
  <si>
    <t>Type 32</t>
  </si>
  <si>
    <t>Type</t>
  </si>
  <si>
    <t>y</t>
  </si>
  <si>
    <t>Compaint</t>
  </si>
  <si>
    <t>Customer</t>
  </si>
  <si>
    <t>Suspected</t>
  </si>
  <si>
    <t>Corrective</t>
  </si>
  <si>
    <t>level</t>
  </si>
  <si>
    <t>what</t>
  </si>
  <si>
    <t>sub</t>
  </si>
  <si>
    <t>Engineering</t>
  </si>
  <si>
    <t>Reported</t>
  </si>
  <si>
    <t>Maintenance-Corrective</t>
  </si>
  <si>
    <t>PM</t>
  </si>
  <si>
    <t xml:space="preserve">Environmental </t>
  </si>
  <si>
    <t>WI</t>
  </si>
  <si>
    <t>CAPA</t>
  </si>
  <si>
    <t>Maintenance</t>
  </si>
  <si>
    <t>CAR</t>
  </si>
  <si>
    <t>Ops Business</t>
  </si>
  <si>
    <t>Ops Production</t>
  </si>
  <si>
    <t>Product Specifications</t>
  </si>
  <si>
    <t>Control Plan</t>
  </si>
  <si>
    <t>Purchasing</t>
  </si>
  <si>
    <t>Quality</t>
  </si>
  <si>
    <t>Research</t>
  </si>
  <si>
    <t>PV</t>
  </si>
  <si>
    <t>Safety</t>
  </si>
  <si>
    <t>EQPT</t>
  </si>
  <si>
    <t>Index</t>
  </si>
  <si>
    <t>Occurance</t>
  </si>
  <si>
    <t>Detection</t>
  </si>
  <si>
    <t>DFMEA Risk Level</t>
  </si>
  <si>
    <t>R3</t>
  </si>
  <si>
    <t>Risk Level to RPN correlation: R1 = RPN 1 to 24, R2 = RPN 25 to 49, R3 = RPN 50 to 74, R4 = RPN 75 to 125</t>
  </si>
  <si>
    <t>Risk Level (RL) Range: R1 = RL 1 to 4, R2 = RL 5 to 9, R3 = RL 10 to 14, R4 = RL 15 to 25</t>
  </si>
  <si>
    <t>RPN (Risk Priority Number) = Severity x Occurrence x Detection for Process FMEAs</t>
  </si>
  <si>
    <t>Risk Level = Severity x Occurrence for Design &amp; Use FMEAs</t>
  </si>
  <si>
    <t>Table 2 - Severity Level – Qualitative Description</t>
  </si>
  <si>
    <t>Severity Levels</t>
  </si>
  <si>
    <t>ISO 14971:2012 Table D.3</t>
  </si>
  <si>
    <t>Severity Level (SEV)</t>
  </si>
  <si>
    <t>Description/Consequence</t>
  </si>
  <si>
    <t>Catastrophic</t>
  </si>
  <si>
    <t>Results in death</t>
  </si>
  <si>
    <t>Critical</t>
  </si>
  <si>
    <t>Results in permanent impairment or life-threatening injury</t>
  </si>
  <si>
    <t>Serious</t>
  </si>
  <si>
    <t>Results in injury or impairment requiring professional medical intervention</t>
  </si>
  <si>
    <t>Marginal, Minor</t>
  </si>
  <si>
    <t>Results in temporary injury or impairment not requiring professional medical intervention</t>
  </si>
  <si>
    <t>Negliable</t>
  </si>
  <si>
    <t>Inconvenience or temporary discomfort</t>
  </si>
  <si>
    <t>Table 3 - Probability of Occurrence - Quantitative Description</t>
  </si>
  <si>
    <t>Probability of Occurrence – Quantitative</t>
  </si>
  <si>
    <t>ISO 14971:2012 Table D.4</t>
  </si>
  <si>
    <t>Occurrence Level (OCC)</t>
  </si>
  <si>
    <t>Probability of Occurrence</t>
  </si>
  <si>
    <t>Frequent</t>
  </si>
  <si>
    <t>≥ 1 in 1,000 chance of occurrence</t>
  </si>
  <si>
    <t>Probably Likely</t>
  </si>
  <si>
    <t>&lt; 1 in 1,000 and ≥ 1 in 10,000 chance of occurrence</t>
  </si>
  <si>
    <t>Occasional</t>
  </si>
  <si>
    <t>&lt;1 in 10,000 and ≥ 1 in 100,000 chance of occurrence</t>
  </si>
  <si>
    <t>Remote, Seldom</t>
  </si>
  <si>
    <t>&lt; 1 in 100,000 and ≥ 1 in 1,000,000 chance of occurrence</t>
  </si>
  <si>
    <t>Impossible</t>
  </si>
  <si>
    <t>&lt; 1 in 1,000,000 chance of occurrence</t>
  </si>
  <si>
    <t>Table 5 - Risk Level Matrix -  Severity and Occurrence for Design and Use FMEAs</t>
  </si>
  <si>
    <t>Table 6 – Detection Level – Qualitative Descriptions for Process FMEAs</t>
  </si>
  <si>
    <t xml:space="preserve">Detection </t>
  </si>
  <si>
    <t>Qualitative</t>
  </si>
  <si>
    <t>Description</t>
  </si>
  <si>
    <t>Guaranteed</t>
  </si>
  <si>
    <r>
      <t>·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Controls will prevent the creation of a nonconformance (e.g., mistake-proofed parts prevent incorrect assembly).</t>
    </r>
  </si>
  <si>
    <t>High</t>
  </si>
  <si>
    <r>
      <t>·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Controls have a very high probability of preventing or detecting the existence of a nonconformance (e.g., go/no-go gages, caliper, red versus blue color, etc.).</t>
    </r>
  </si>
  <si>
    <t>Assurance</t>
  </si>
  <si>
    <r>
      <t>·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Validated processes or test methods assured to 95% Confidence/95% Reliability.</t>
    </r>
  </si>
  <si>
    <t>Moderate</t>
  </si>
  <si>
    <r>
      <t>·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Controls in place but non-conformance can be subtle.</t>
    </r>
  </si>
  <si>
    <r>
      <t>·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Process performance or test methods assured to 95% Confidence /90% Reliability.</t>
    </r>
  </si>
  <si>
    <t>Low</t>
  </si>
  <si>
    <r>
      <t>·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Controls in place but nonconformance can be difficult to detect.</t>
    </r>
  </si>
  <si>
    <r>
      <t>·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Process performance or test methods assured to 90% Confidence /90% Reliability.</t>
    </r>
  </si>
  <si>
    <t>Remote</t>
  </si>
  <si>
    <r>
      <t>·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Nonconformance is not detectable or no controls are in place.</t>
    </r>
  </si>
  <si>
    <t xml:space="preserve">The use of this tab is optional. </t>
  </si>
  <si>
    <t xml:space="preserve">The intent of this tab is to create an index library to capture potential effects and its associated severity rating to allow consistency within and between different FMEA documents. </t>
  </si>
  <si>
    <t>Potential Effect</t>
  </si>
  <si>
    <t>Severity Rating</t>
  </si>
  <si>
    <t>Rationale</t>
  </si>
  <si>
    <t>Modify the worksheet as needed.</t>
  </si>
  <si>
    <t>Risk Analysis ID</t>
  </si>
  <si>
    <t>Control Measure</t>
  </si>
  <si>
    <t>Action Item</t>
  </si>
  <si>
    <t>Assigned to</t>
  </si>
  <si>
    <t>To be completed by</t>
  </si>
  <si>
    <t>Status</t>
  </si>
  <si>
    <t>Benefits</t>
  </si>
  <si>
    <t>Efforts</t>
  </si>
  <si>
    <t>B&amp;E Quadrant (1/9)</t>
  </si>
  <si>
    <t>B&amp;E Quadrant and Risk</t>
  </si>
  <si>
    <t>Process</t>
  </si>
  <si>
    <t>Medium</t>
  </si>
  <si>
    <t>Sustainability RPN</t>
  </si>
  <si>
    <t>Social Metric</t>
  </si>
  <si>
    <t>Human Metric</t>
  </si>
  <si>
    <t>Economic Metric</t>
  </si>
  <si>
    <t>Environmental Metric</t>
  </si>
  <si>
    <t>Sustainability RPM Mitigated</t>
  </si>
  <si>
    <t xml:space="preserve">Sustainability Mitigated RPM </t>
  </si>
  <si>
    <t>Corrective Action Implemented (Y,N,N/A)</t>
  </si>
  <si>
    <t>Risk Evaluation Conditional Formatting</t>
  </si>
  <si>
    <t>Part Number</t>
  </si>
  <si>
    <t>Part Manufacture</t>
  </si>
  <si>
    <t>Part Vendor</t>
  </si>
  <si>
    <t>Part Servicer</t>
  </si>
  <si>
    <t>Part Quantity</t>
  </si>
  <si>
    <t>Part Price Per Unit</t>
  </si>
  <si>
    <t>LIST PRICE</t>
  </si>
  <si>
    <t>Date Last Priced</t>
  </si>
  <si>
    <t>Sale Price</t>
  </si>
  <si>
    <t>Our Discount Calculated</t>
  </si>
  <si>
    <t>Fixed Purchase Price</t>
  </si>
  <si>
    <t>Cost Each Calculated</t>
  </si>
  <si>
    <t>Default Unit</t>
  </si>
  <si>
    <t>Unit Group</t>
  </si>
  <si>
    <t>Decimals Supported</t>
  </si>
  <si>
    <t>Lead Time</t>
  </si>
  <si>
    <t>Link</t>
  </si>
  <si>
    <t>Total List Price Cost</t>
  </si>
  <si>
    <t>Categories</t>
  </si>
  <si>
    <t>Risk Department (###)</t>
  </si>
  <si>
    <t>Department Area (#)</t>
  </si>
  <si>
    <t>Department Sub Area (#)</t>
  </si>
  <si>
    <t>Department Unique Area (#)</t>
  </si>
  <si>
    <t>Area Code (#)</t>
  </si>
  <si>
    <t>000</t>
  </si>
  <si>
    <t>Common Name</t>
  </si>
  <si>
    <t>Element Type</t>
  </si>
  <si>
    <t>Alarm Low</t>
  </si>
  <si>
    <t>Alarm High</t>
  </si>
  <si>
    <t>Alarm Low Low</t>
  </si>
  <si>
    <t>Alarm High High</t>
  </si>
  <si>
    <t xml:space="preserve"> Length (inches):</t>
  </si>
  <si>
    <t>Inner Diameter:</t>
  </si>
  <si>
    <t xml:space="preserve"> Outer Diameter </t>
  </si>
  <si>
    <t xml:space="preserve"> Special Equipment Notes</t>
  </si>
  <si>
    <t>Watts:</t>
  </si>
  <si>
    <t>Amps:</t>
  </si>
  <si>
    <t>Volts:</t>
  </si>
  <si>
    <t>Ohms:</t>
  </si>
  <si>
    <t>Thermocouple Included</t>
  </si>
  <si>
    <t>Watt Density</t>
  </si>
  <si>
    <t>Watts Calculated</t>
  </si>
  <si>
    <t>Ohms Calculated</t>
  </si>
  <si>
    <t>Volts Calculated</t>
  </si>
  <si>
    <t>Amps Calculated</t>
  </si>
  <si>
    <t>Calculated watts/inch</t>
  </si>
  <si>
    <t>Wires Connected</t>
  </si>
  <si>
    <t>Lead Length</t>
  </si>
  <si>
    <t>Lead Type</t>
  </si>
  <si>
    <t>3Phase to Single Phase</t>
  </si>
  <si>
    <t>Rating with 25% Margin</t>
  </si>
  <si>
    <t>Power Requirements</t>
  </si>
  <si>
    <t>Bill of Materials</t>
  </si>
  <si>
    <t>Node 1</t>
  </si>
  <si>
    <t>Node 2</t>
  </si>
  <si>
    <t>Node 3</t>
  </si>
  <si>
    <t>Node 4</t>
  </si>
  <si>
    <t>Node 5</t>
  </si>
  <si>
    <t>PFMEA-000000-Example</t>
  </si>
  <si>
    <t>PFMEA-000000-Example.0</t>
  </si>
  <si>
    <t>Unique Tag Number</t>
  </si>
  <si>
    <t>000000</t>
  </si>
  <si>
    <t>Element Type Description</t>
  </si>
  <si>
    <t>00</t>
  </si>
  <si>
    <t>Generated Tag Long Name</t>
  </si>
  <si>
    <t>IO Function</t>
  </si>
  <si>
    <t>PLC</t>
  </si>
  <si>
    <t>Long Tag Description</t>
  </si>
  <si>
    <t>Programmable Logic Controller</t>
  </si>
  <si>
    <t>Panel</t>
  </si>
  <si>
    <t xml:space="preserve">: </t>
  </si>
  <si>
    <t>Site Location Code</t>
  </si>
  <si>
    <t>IO Function Description</t>
  </si>
  <si>
    <t>Parent by Site, Page and Loop</t>
  </si>
  <si>
    <t>000000-00</t>
  </si>
  <si>
    <t>Part Installation/Operation Validator</t>
  </si>
  <si>
    <t>Part Functional Tester</t>
  </si>
  <si>
    <t>Discount% as Seller</t>
  </si>
  <si>
    <t>Purchasing Discount % Fixed</t>
  </si>
  <si>
    <t>Extended Sale  (QTY*Sale Price)</t>
  </si>
  <si>
    <t>Purchase Cost Extended</t>
  </si>
  <si>
    <t>Line Margin %</t>
  </si>
  <si>
    <t xml:space="preserve">1.0 Child Category </t>
  </si>
  <si>
    <t>1.1 Sub 1 of Child Category 1</t>
  </si>
  <si>
    <t>1.11 Sub 1 of Sub 1 of Child Category 1</t>
  </si>
  <si>
    <t>1.1111 Sub 1 of Sub 1 of Sub 1 of Sub 1 of Child Category 1</t>
  </si>
  <si>
    <t>1.12 Sub 2 of Sub 1 of Child Category 1</t>
  </si>
  <si>
    <t>1.2 Sub 2 of Child Category</t>
  </si>
  <si>
    <t>Joe Slaughter of Layer 1 Holdings</t>
  </si>
  <si>
    <t>Template
Version Date</t>
  </si>
  <si>
    <t>Description and Identification of the Business, Process, Device(s) Analyzed</t>
  </si>
  <si>
    <t>File Type</t>
  </si>
  <si>
    <t>File ID</t>
  </si>
  <si>
    <t>Wire Number</t>
  </si>
  <si>
    <t>Node 0, Input 1</t>
  </si>
  <si>
    <t>Node 0, Input 12</t>
  </si>
  <si>
    <t>Node 0, Input 2</t>
  </si>
  <si>
    <t>Node 0, Input 3</t>
  </si>
  <si>
    <t>Node 0, Input 4</t>
  </si>
  <si>
    <t>Node 0, Input 5</t>
  </si>
  <si>
    <t>Node 0, Input 6</t>
  </si>
  <si>
    <t>Node 0, Input 7</t>
  </si>
  <si>
    <t>Node 0, Input 8</t>
  </si>
  <si>
    <t>Node 0, Input 9</t>
  </si>
  <si>
    <t>Node 0, Input 10</t>
  </si>
  <si>
    <t>Node 0, Input 11</t>
  </si>
  <si>
    <t>Node 0, Input 13</t>
  </si>
  <si>
    <t>Node 0, Input 14</t>
  </si>
  <si>
    <t>Node 0, Input 15</t>
  </si>
  <si>
    <t>Node 0, Input 16</t>
  </si>
  <si>
    <t>Node 0, Input 17</t>
  </si>
  <si>
    <t>Node 0, Input 18</t>
  </si>
  <si>
    <t>Node 0, Input 19</t>
  </si>
  <si>
    <t>Node 0, Input 20</t>
  </si>
  <si>
    <t>Node 0, Output 1</t>
  </si>
  <si>
    <t>Node 0, Output 12</t>
  </si>
  <si>
    <t>Node 0, Output 2</t>
  </si>
  <si>
    <t>Node 0, Output 3</t>
  </si>
  <si>
    <t>Node 0, Output 4</t>
  </si>
  <si>
    <t>Node 0, Output 5</t>
  </si>
  <si>
    <t>Node 0, Output 6</t>
  </si>
  <si>
    <t>Node 0, Output 7</t>
  </si>
  <si>
    <t>Node 0, Output 8</t>
  </si>
  <si>
    <t>Node 0, Output 9</t>
  </si>
  <si>
    <t>Node 0, Output 10</t>
  </si>
  <si>
    <t>Node 0, Output 11</t>
  </si>
  <si>
    <t>Node 0, Output 13</t>
  </si>
  <si>
    <t>Node 0, Output 14</t>
  </si>
  <si>
    <t>Node 0, Output 15</t>
  </si>
  <si>
    <t>Node 0, Output 16</t>
  </si>
  <si>
    <t>Node 0, Output 17</t>
  </si>
  <si>
    <t>Node 0, Output 18</t>
  </si>
  <si>
    <t>Node 0, Output 19</t>
  </si>
  <si>
    <t>Node 0, Output 20</t>
  </si>
  <si>
    <t>Heating Elements</t>
  </si>
  <si>
    <t>IO1of6</t>
  </si>
  <si>
    <t>Process Page ID</t>
  </si>
  <si>
    <t>Full Process Code</t>
  </si>
  <si>
    <t>Control Plan Group ID</t>
  </si>
  <si>
    <t>Company of Amazement</t>
  </si>
  <si>
    <t>PLC000000-00.IO1of6</t>
  </si>
  <si>
    <t xml:space="preserve">PLC000000-00:  Panel Programmable Logic Controller </t>
  </si>
  <si>
    <t>7</t>
  </si>
  <si>
    <t>Preventative Maintenance Plan with Spare Part Inventory</t>
  </si>
  <si>
    <t>Sum of LIST PRICE</t>
  </si>
  <si>
    <t>Description of:
User Requirement
Risk: Potential Hazard
Corrective Action:
Symptom Prescription</t>
  </si>
  <si>
    <t>PLC Breaks during production</t>
  </si>
  <si>
    <t>IO2of6</t>
  </si>
  <si>
    <t>IO3of6</t>
  </si>
  <si>
    <t>IO4of6</t>
  </si>
  <si>
    <t>IO5of6</t>
  </si>
  <si>
    <t>IO6of6</t>
  </si>
  <si>
    <t>Preventative Maintenance Plan</t>
  </si>
  <si>
    <t>F4T1A1AAA1D4AAA</t>
  </si>
  <si>
    <t>Watlow</t>
  </si>
  <si>
    <t>Layer1Holdings.com/product/F4T1A1AAA1D4AAA</t>
  </si>
  <si>
    <t>FMLA-LCJA-AAAA</t>
  </si>
  <si>
    <t>FMHA-RAAA-AAAA</t>
  </si>
  <si>
    <t>FMHA-CAAA-AAAA</t>
  </si>
  <si>
    <t>FMHA-FAAA-AAAA</t>
  </si>
  <si>
    <t>PLC000000-00.PM</t>
  </si>
  <si>
    <t>PLC000000-00:  Panel Programmable Logic Controller Preventative Maintenance Plan</t>
  </si>
  <si>
    <t>PLC000000-00.IO2of6</t>
  </si>
  <si>
    <t>PLC000000-00.IO3of6</t>
  </si>
  <si>
    <t>PLC000000-00.IO4of6</t>
  </si>
  <si>
    <t>PLC000000-00.IO5of6</t>
  </si>
  <si>
    <t>PLC000000-00.IO6of6</t>
  </si>
  <si>
    <t>UL Certified for Fire Code and Insurance</t>
  </si>
  <si>
    <t>URS</t>
  </si>
  <si>
    <t>Labor for UL Panel Build and Certification</t>
  </si>
  <si>
    <t>Layer1Holdings</t>
  </si>
  <si>
    <t>Layer1Holdings.com/product/FMHA-CAAA-AAAA</t>
  </si>
  <si>
    <t>Layer1Holdings.com/product/FMHA-FAAA-AAAA</t>
  </si>
  <si>
    <t>Layer1Holdings.com/product/FMLA-LCJA-AAAA</t>
  </si>
  <si>
    <t>Layer1Holdings Custom Build</t>
  </si>
  <si>
    <t>Initial Purchase</t>
  </si>
  <si>
    <t>PLC000000-00.00</t>
  </si>
  <si>
    <t>PLC000000-00:  Panel Programmable Logic Controller Initial Purchase</t>
  </si>
  <si>
    <t>Layer1Holdings.com</t>
  </si>
  <si>
    <t>User Defined</t>
  </si>
  <si>
    <t>System</t>
  </si>
  <si>
    <t>PLC000000-00.System</t>
  </si>
  <si>
    <t>WD</t>
  </si>
  <si>
    <t>Wire Diagram</t>
  </si>
  <si>
    <t>WD000000-00.URS</t>
  </si>
  <si>
    <t>Notes</t>
  </si>
  <si>
    <t>Device</t>
  </si>
  <si>
    <t>Use</t>
  </si>
  <si>
    <t>Business</t>
  </si>
  <si>
    <t>Limit Card in Slot 6 of 6</t>
  </si>
  <si>
    <t>Limit Card in Slot 5 of 6</t>
  </si>
  <si>
    <t>Limit Card in Slot 4 of 6</t>
  </si>
  <si>
    <t>Universal Analog Output in Slot 3 of 6</t>
  </si>
  <si>
    <t>Digital IO in Slot 2 of 6</t>
  </si>
  <si>
    <t>Universal Analog Input in Slot 1 of 6</t>
  </si>
  <si>
    <t>2R4</t>
  </si>
  <si>
    <t xml:space="preserve">BFMEA-000000-Example.1.0 Child Category </t>
  </si>
  <si>
    <t>BFMEA-000000-Example</t>
  </si>
  <si>
    <t xml:space="preserve">DFMEA-000000-Example.1.0 Child Category </t>
  </si>
  <si>
    <t>DFMEA-000000-Example</t>
  </si>
  <si>
    <t>DFMEA-000000-Example.1.1 Sub 1 of Child Category 1</t>
  </si>
  <si>
    <t>DFMEA-000000-Example.1.11 Sub 1 of Sub 1 of Child Category 1</t>
  </si>
  <si>
    <t>DFMEA-000000-Example.1.1111 Sub 1 of Sub 1 of Sub 1 of Sub 1 of Child Category 1</t>
  </si>
  <si>
    <t>DFMEA-000000-Example.1.12 Sub 2 of Sub 1 of Child Category 1</t>
  </si>
  <si>
    <t>DFMEA-000000-Example.1.2 Sub 2 of Child Category</t>
  </si>
  <si>
    <t>DFMEA-000000-Example.</t>
  </si>
  <si>
    <t>UFMEA-000000-URS.</t>
  </si>
  <si>
    <t>UFMEA-000000-URS</t>
  </si>
  <si>
    <t>F4T Card 1</t>
  </si>
  <si>
    <t>Spare Part and Functional Test to User Requirements</t>
  </si>
  <si>
    <t>F4T Card 2</t>
  </si>
  <si>
    <t>F4T Card 3</t>
  </si>
  <si>
    <t>F4T Card 4</t>
  </si>
  <si>
    <t>F4T Card 5</t>
  </si>
  <si>
    <t>F4T Card 6</t>
  </si>
  <si>
    <t>Design and  Documentation Package for UL</t>
  </si>
  <si>
    <t>0.Functional Tests Requirements</t>
  </si>
  <si>
    <t xml:space="preserve">PLC000000-00:  F4T Card 1 Programmable Logic Controller </t>
  </si>
  <si>
    <t xml:space="preserve">PLC000000-00:  F4T Card 2 Programmable Logic Controller </t>
  </si>
  <si>
    <t xml:space="preserve">PLC000000-00:  F4T Card 3 Programmable Logic Controller </t>
  </si>
  <si>
    <t xml:space="preserve">PLC000000-00:  F4T Card 4 Programmable Logic Controller </t>
  </si>
  <si>
    <t xml:space="preserve">PLC000000-00:  F4T Card 5 Programmable Logic Controller </t>
  </si>
  <si>
    <t xml:space="preserve">PLC000000-00:  F4T Card 6 Programmable Logic Controller </t>
  </si>
  <si>
    <t xml:space="preserve">WD000000-00:  Design and  Documentation Package for UL Wire Diagram </t>
  </si>
  <si>
    <t>00001</t>
  </si>
  <si>
    <t>This document is a Failure Mode Error Analysis  paired with a bill of materials 
tool with influences from food safety and medical device manufacturing.</t>
  </si>
  <si>
    <t>Category</t>
  </si>
  <si>
    <t>Department</t>
  </si>
  <si>
    <t>(All)</t>
  </si>
  <si>
    <t>URS  BOM or FMEA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</si>
</sst>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(&quot;$&quot;* #,##0.00_);_(&quot;$&quot;* \(#,##0.00\);_(&quot;$&quot;* &quot;-&quot;??_);_(@_)"/>
    <numFmt numFmtId="164" formatCode="0.0%"/>
  </numFmts>
  <fonts count="5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0"/>
      <name val="Arial"/>
      <family val="2"/>
    </font>
    <font>
      <i/>
      <sz val="11"/>
      <color rgb="FF00B0F0"/>
      <name val="Arial"/>
      <family val="2"/>
    </font>
    <font>
      <sz val="12"/>
      <color rgb="FF00B0F0"/>
      <name val="Symbol"/>
      <family val="1"/>
      <charset val="2"/>
    </font>
    <font>
      <i/>
      <sz val="11"/>
      <color rgb="FF00B0F0"/>
      <name val="Calibri"/>
      <family val="2"/>
      <scheme val="minor"/>
    </font>
    <font>
      <b/>
      <sz val="16"/>
      <color rgb="FF00B0F0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sz val="10"/>
      <color rgb="FF00B0F0"/>
      <name val="Arial"/>
      <family val="2"/>
    </font>
    <font>
      <b/>
      <sz val="11"/>
      <color theme="0"/>
      <name val="Calibri"/>
      <family val="2"/>
      <scheme val="minor"/>
    </font>
    <font>
      <sz val="10"/>
      <color theme="1"/>
      <name val="Symbol"/>
      <family val="1"/>
      <charset val="2"/>
    </font>
    <font>
      <sz val="7"/>
      <color theme="1"/>
      <name val="Times New Roman"/>
      <family val="1"/>
    </font>
    <font>
      <b/>
      <sz val="11"/>
      <color rgb="FFFA7D00"/>
      <name val="Calibri"/>
      <family val="2"/>
      <scheme val="minor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8"/>
      <color theme="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rgb="FF00B0F0"/>
      <name val="Arial"/>
      <family val="2"/>
    </font>
    <font>
      <sz val="16"/>
      <color rgb="FF00B0F0"/>
      <name val="Arial"/>
      <family val="2"/>
    </font>
    <font>
      <b/>
      <sz val="12"/>
      <color rgb="FF00B0F0"/>
      <name val="Arial"/>
      <family val="2"/>
    </font>
    <font>
      <b/>
      <sz val="11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EF7531"/>
        <bgColor indexed="64"/>
      </patternFill>
    </fill>
    <fill>
      <patternFill patternType="solid">
        <fgColor theme="0" tint="-0.499984740745262"/>
        <bgColor indexed="64"/>
      </patternFill>
    </fill>
  </fills>
  <borders count="5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15">
    <xf numFmtId="0" fontId="0" fillId="0" borderId="0"/>
    <xf numFmtId="0" fontId="3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5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3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3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3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3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3" fillId="0" borderId="0"/>
    <xf numFmtId="0" fontId="43" fillId="28" borderId="51" applyNumberFormat="0" applyAlignment="0" applyProtection="0"/>
    <xf numFmtId="0" fontId="46" fillId="29" borderId="51" applyNumberFormat="0" applyAlignment="0" applyProtection="0"/>
    <xf numFmtId="0" fontId="47" fillId="28" borderId="53" applyNumberFormat="0" applyAlignment="0" applyProtection="0"/>
    <xf numFmtId="0" fontId="48" fillId="0" borderId="54" applyNumberFormat="0" applyFill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30" borderId="55" applyNumberFormat="0" applyFont="0" applyAlignment="0" applyProtection="0"/>
  </cellStyleXfs>
  <cellXfs count="171">
    <xf numFmtId="0" fontId="0" fillId="0" borderId="0" xfId="0"/>
    <xf numFmtId="0" fontId="3" fillId="0" borderId="0" xfId="107"/>
    <xf numFmtId="0" fontId="8" fillId="0" borderId="0" xfId="107" applyFont="1" applyAlignment="1">
      <alignment vertical="center" wrapText="1"/>
    </xf>
    <xf numFmtId="0" fontId="3" fillId="0" borderId="0" xfId="107" applyAlignment="1">
      <alignment vertical="center" wrapText="1"/>
    </xf>
    <xf numFmtId="0" fontId="26" fillId="0" borderId="0" xfId="107" applyFont="1"/>
    <xf numFmtId="0" fontId="2" fillId="0" borderId="10" xfId="0" applyFont="1" applyBorder="1"/>
    <xf numFmtId="0" fontId="0" fillId="0" borderId="10" xfId="0" applyBorder="1"/>
    <xf numFmtId="0" fontId="27" fillId="0" borderId="0" xfId="0" applyFont="1" applyAlignment="1">
      <alignment vertical="center"/>
    </xf>
    <xf numFmtId="0" fontId="28" fillId="0" borderId="0" xfId="0" applyFont="1" applyAlignment="1">
      <alignment horizontal="left" vertical="center" indent="4"/>
    </xf>
    <xf numFmtId="0" fontId="29" fillId="0" borderId="0" xfId="0" applyFont="1"/>
    <xf numFmtId="0" fontId="2" fillId="0" borderId="0" xfId="0" applyFont="1"/>
    <xf numFmtId="0" fontId="32" fillId="0" borderId="0" xfId="0" applyFont="1" applyAlignment="1">
      <alignment vertical="center"/>
    </xf>
    <xf numFmtId="0" fontId="35" fillId="24" borderId="15" xfId="0" applyFont="1" applyFill="1" applyBorder="1" applyAlignment="1">
      <alignment horizontal="center" vertical="center" wrapText="1"/>
    </xf>
    <xf numFmtId="0" fontId="35" fillId="24" borderId="23" xfId="0" applyFont="1" applyFill="1" applyBorder="1" applyAlignment="1">
      <alignment horizontal="center" vertical="center"/>
    </xf>
    <xf numFmtId="0" fontId="36" fillId="0" borderId="15" xfId="0" applyFont="1" applyBorder="1" applyAlignment="1">
      <alignment horizontal="center" vertical="center"/>
    </xf>
    <xf numFmtId="0" fontId="36" fillId="0" borderId="23" xfId="0" applyFont="1" applyBorder="1" applyAlignment="1">
      <alignment horizontal="center" vertical="center"/>
    </xf>
    <xf numFmtId="0" fontId="35" fillId="24" borderId="23" xfId="0" applyFont="1" applyFill="1" applyBorder="1" applyAlignment="1">
      <alignment horizontal="center" vertical="center" wrapText="1"/>
    </xf>
    <xf numFmtId="0" fontId="37" fillId="0" borderId="23" xfId="0" applyFont="1" applyBorder="1" applyAlignment="1">
      <alignment horizontal="center" vertical="center"/>
    </xf>
    <xf numFmtId="0" fontId="33" fillId="0" borderId="0" xfId="0" applyFont="1"/>
    <xf numFmtId="0" fontId="0" fillId="0" borderId="0" xfId="0" applyAlignment="1">
      <alignment wrapText="1"/>
    </xf>
    <xf numFmtId="0" fontId="38" fillId="0" borderId="0" xfId="0" applyFont="1"/>
    <xf numFmtId="0" fontId="2" fillId="0" borderId="38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36" fillId="25" borderId="41" xfId="0" applyFont="1" applyFill="1" applyBorder="1" applyAlignment="1">
      <alignment horizontal="center" vertical="center"/>
    </xf>
    <xf numFmtId="0" fontId="36" fillId="25" borderId="42" xfId="0" applyFont="1" applyFill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36" fillId="25" borderId="16" xfId="0" applyFont="1" applyFill="1" applyBorder="1" applyAlignment="1">
      <alignment horizontal="center" vertical="center"/>
    </xf>
    <xf numFmtId="0" fontId="36" fillId="25" borderId="17" xfId="0" applyFont="1" applyFill="1" applyBorder="1" applyAlignment="1">
      <alignment horizontal="center" vertical="center"/>
    </xf>
    <xf numFmtId="0" fontId="36" fillId="25" borderId="18" xfId="0" applyFont="1" applyFill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36" fillId="25" borderId="19" xfId="0" applyFont="1" applyFill="1" applyBorder="1" applyAlignment="1">
      <alignment horizontal="center" vertical="center"/>
    </xf>
    <xf numFmtId="0" fontId="36" fillId="25" borderId="0" xfId="0" applyFont="1" applyFill="1" applyAlignment="1">
      <alignment horizontal="center" vertical="center"/>
    </xf>
    <xf numFmtId="0" fontId="36" fillId="25" borderId="20" xfId="0" applyFont="1" applyFill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36" fillId="25" borderId="21" xfId="0" applyFont="1" applyFill="1" applyBorder="1" applyAlignment="1">
      <alignment horizontal="center" vertical="center"/>
    </xf>
    <xf numFmtId="0" fontId="36" fillId="25" borderId="22" xfId="0" applyFont="1" applyFill="1" applyBorder="1" applyAlignment="1">
      <alignment horizontal="center" vertical="center"/>
    </xf>
    <xf numFmtId="0" fontId="36" fillId="25" borderId="23" xfId="0" applyFont="1" applyFill="1" applyBorder="1" applyAlignment="1">
      <alignment horizontal="center" vertical="center"/>
    </xf>
    <xf numFmtId="0" fontId="0" fillId="0" borderId="0" xfId="0" quotePrefix="1"/>
    <xf numFmtId="0" fontId="33" fillId="0" borderId="0" xfId="0" applyFont="1" applyAlignment="1">
      <alignment horizontal="left" vertical="center"/>
    </xf>
    <xf numFmtId="0" fontId="33" fillId="24" borderId="50" xfId="0" applyFont="1" applyFill="1" applyBorder="1" applyAlignment="1">
      <alignment horizontal="center" vertical="center"/>
    </xf>
    <xf numFmtId="0" fontId="33" fillId="24" borderId="50" xfId="0" applyFont="1" applyFill="1" applyBorder="1" applyAlignment="1">
      <alignment horizontal="left" vertical="center" wrapText="1" indent="1"/>
    </xf>
    <xf numFmtId="0" fontId="36" fillId="0" borderId="50" xfId="0" applyFont="1" applyBorder="1" applyAlignment="1">
      <alignment horizontal="center" vertical="center"/>
    </xf>
    <xf numFmtId="0" fontId="41" fillId="0" borderId="50" xfId="0" applyFont="1" applyBorder="1" applyAlignment="1">
      <alignment horizontal="left" vertical="center" wrapText="1" indent="2"/>
    </xf>
    <xf numFmtId="0" fontId="36" fillId="0" borderId="14" xfId="0" applyFont="1" applyBorder="1" applyAlignment="1">
      <alignment horizontal="center" vertical="center"/>
    </xf>
    <xf numFmtId="0" fontId="41" fillId="0" borderId="14" xfId="0" applyFont="1" applyBorder="1" applyAlignment="1">
      <alignment horizontal="left" vertical="center" wrapText="1" indent="2"/>
    </xf>
    <xf numFmtId="0" fontId="41" fillId="0" borderId="15" xfId="0" applyFont="1" applyBorder="1" applyAlignment="1">
      <alignment horizontal="left" vertical="center" wrapText="1" indent="2"/>
    </xf>
    <xf numFmtId="0" fontId="0" fillId="27" borderId="49" xfId="0" applyFill="1" applyBorder="1"/>
    <xf numFmtId="0" fontId="40" fillId="26" borderId="49" xfId="0" applyFont="1" applyFill="1" applyBorder="1"/>
    <xf numFmtId="0" fontId="0" fillId="0" borderId="49" xfId="0" applyBorder="1"/>
    <xf numFmtId="0" fontId="0" fillId="0" borderId="44" xfId="0" applyBorder="1"/>
    <xf numFmtId="0" fontId="2" fillId="0" borderId="0" xfId="0" applyFont="1" applyAlignment="1">
      <alignment horizontal="center" vertical="center"/>
    </xf>
    <xf numFmtId="0" fontId="0" fillId="0" borderId="46" xfId="0" applyBorder="1"/>
    <xf numFmtId="0" fontId="0" fillId="0" borderId="48" xfId="0" applyBorder="1"/>
    <xf numFmtId="0" fontId="0" fillId="0" borderId="19" xfId="0" applyBorder="1"/>
    <xf numFmtId="0" fontId="0" fillId="0" borderId="21" xfId="0" applyBorder="1"/>
    <xf numFmtId="0" fontId="0" fillId="0" borderId="16" xfId="0" applyBorder="1"/>
    <xf numFmtId="0" fontId="38" fillId="0" borderId="0" xfId="0" applyFont="1" applyAlignment="1">
      <alignment horizontal="justify" vertical="center"/>
    </xf>
    <xf numFmtId="0" fontId="0" fillId="0" borderId="0" xfId="0" applyProtection="1">
      <protection locked="0"/>
    </xf>
    <xf numFmtId="0" fontId="4" fillId="0" borderId="34" xfId="61" applyFont="1" applyBorder="1" applyAlignment="1" applyProtection="1">
      <alignment vertical="top" textRotation="90" wrapText="1"/>
      <protection locked="0"/>
    </xf>
    <xf numFmtId="0" fontId="4" fillId="0" borderId="34" xfId="1" applyFont="1" applyBorder="1" applyAlignment="1" applyProtection="1">
      <alignment vertical="top" textRotation="90" wrapText="1"/>
      <protection locked="0"/>
    </xf>
    <xf numFmtId="0" fontId="0" fillId="0" borderId="0" xfId="0" pivotButton="1"/>
    <xf numFmtId="0" fontId="43" fillId="28" borderId="51" xfId="108" applyAlignment="1" applyProtection="1">
      <alignment horizontal="center" vertical="center" wrapText="1"/>
      <protection locked="0"/>
    </xf>
    <xf numFmtId="0" fontId="43" fillId="28" borderId="51" xfId="108" applyNumberFormat="1" applyProtection="1"/>
    <xf numFmtId="0" fontId="19" fillId="7" borderId="1" xfId="35" applyAlignment="1" applyProtection="1">
      <alignment vertical="top" textRotation="90" wrapText="1"/>
      <protection locked="0"/>
    </xf>
    <xf numFmtId="0" fontId="19" fillId="7" borderId="1" xfId="35" applyProtection="1">
      <protection locked="0"/>
    </xf>
    <xf numFmtId="0" fontId="46" fillId="29" borderId="51" xfId="109" applyAlignment="1" applyProtection="1">
      <alignment horizontal="center" vertical="center" wrapText="1"/>
      <protection locked="0"/>
    </xf>
    <xf numFmtId="0" fontId="46" fillId="29" borderId="51" xfId="109" applyNumberFormat="1" applyAlignment="1" applyProtection="1">
      <alignment horizontal="center" vertical="center" wrapText="1"/>
      <protection locked="0"/>
    </xf>
    <xf numFmtId="0" fontId="48" fillId="29" borderId="54" xfId="111" applyFill="1" applyAlignment="1" applyProtection="1">
      <alignment horizontal="center" vertical="center" wrapText="1"/>
      <protection locked="0"/>
    </xf>
    <xf numFmtId="0" fontId="47" fillId="28" borderId="53" xfId="110" applyAlignment="1" applyProtection="1">
      <alignment horizontal="center" vertical="center" wrapText="1"/>
      <protection locked="0"/>
    </xf>
    <xf numFmtId="0" fontId="13" fillId="21" borderId="2" xfId="28" applyAlignment="1" applyProtection="1">
      <alignment vertical="top" textRotation="90" wrapText="1"/>
      <protection locked="0"/>
    </xf>
    <xf numFmtId="0" fontId="47" fillId="28" borderId="53" xfId="110" applyNumberFormat="1" applyAlignment="1" applyProtection="1">
      <alignment vertical="top" textRotation="90" wrapText="1"/>
      <protection locked="0"/>
    </xf>
    <xf numFmtId="0" fontId="47" fillId="28" borderId="53" xfId="110" applyAlignment="1" applyProtection="1">
      <alignment vertical="top" textRotation="90" wrapText="1"/>
      <protection locked="0"/>
    </xf>
    <xf numFmtId="0" fontId="47" fillId="28" borderId="53" xfId="110" applyProtection="1">
      <protection locked="0"/>
    </xf>
    <xf numFmtId="0" fontId="47" fillId="28" borderId="53" xfId="110" applyNumberFormat="1" applyProtection="1">
      <protection locked="0"/>
    </xf>
    <xf numFmtId="0" fontId="43" fillId="28" borderId="51" xfId="108" applyAlignment="1">
      <alignment vertical="top" textRotation="90" wrapText="1"/>
    </xf>
    <xf numFmtId="0" fontId="43" fillId="28" borderId="51" xfId="108"/>
    <xf numFmtId="0" fontId="43" fillId="28" borderId="51" xfId="108" applyNumberFormat="1" applyAlignment="1" applyProtection="1">
      <alignment vertical="top" textRotation="90" wrapText="1"/>
    </xf>
    <xf numFmtId="0" fontId="43" fillId="28" borderId="51" xfId="108" applyNumberFormat="1"/>
    <xf numFmtId="0" fontId="46" fillId="29" borderId="51" xfId="109" applyNumberFormat="1"/>
    <xf numFmtId="0" fontId="4" fillId="0" borderId="10" xfId="1" applyFont="1" applyBorder="1" applyAlignment="1" applyProtection="1">
      <alignment vertical="center" wrapText="1"/>
      <protection locked="0"/>
    </xf>
    <xf numFmtId="0" fontId="4" fillId="0" borderId="11" xfId="61" applyFont="1" applyBorder="1" applyAlignment="1" applyProtection="1">
      <alignment vertical="center" wrapText="1"/>
      <protection locked="0"/>
    </xf>
    <xf numFmtId="0" fontId="4" fillId="0" borderId="30" xfId="61" applyFont="1" applyBorder="1" applyAlignment="1" applyProtection="1">
      <alignment vertical="center" wrapText="1"/>
      <protection locked="0"/>
    </xf>
    <xf numFmtId="0" fontId="46" fillId="29" borderId="51" xfId="109" quotePrefix="1" applyAlignment="1" applyProtection="1">
      <alignment horizontal="center" vertical="center" wrapText="1"/>
      <protection locked="0"/>
    </xf>
    <xf numFmtId="9" fontId="46" fillId="29" borderId="51" xfId="113" applyFont="1" applyFill="1" applyBorder="1" applyAlignment="1" applyProtection="1">
      <alignment horizontal="center" vertical="center" wrapText="1"/>
      <protection locked="0"/>
    </xf>
    <xf numFmtId="9" fontId="43" fillId="28" borderId="51" xfId="113" applyFont="1" applyFill="1" applyBorder="1" applyAlignment="1" applyProtection="1">
      <alignment horizontal="center" vertical="center" wrapText="1"/>
      <protection locked="0"/>
    </xf>
    <xf numFmtId="44" fontId="43" fillId="28" borderId="51" xfId="112" applyFont="1" applyFill="1" applyBorder="1" applyAlignment="1" applyProtection="1">
      <alignment horizontal="center" vertical="center" wrapText="1"/>
      <protection locked="0"/>
    </xf>
    <xf numFmtId="164" fontId="43" fillId="28" borderId="51" xfId="113" applyNumberFormat="1" applyFont="1" applyFill="1" applyBorder="1" applyAlignment="1" applyProtection="1">
      <alignment horizontal="center" vertical="center" wrapText="1"/>
      <protection locked="0"/>
    </xf>
    <xf numFmtId="0" fontId="4" fillId="31" borderId="34" xfId="61" applyFont="1" applyFill="1" applyBorder="1" applyAlignment="1" applyProtection="1">
      <alignment vertical="top" textRotation="90" wrapText="1"/>
      <protection locked="0"/>
    </xf>
    <xf numFmtId="0" fontId="4" fillId="31" borderId="34" xfId="61" quotePrefix="1" applyFont="1" applyFill="1" applyBorder="1" applyAlignment="1" applyProtection="1">
      <alignment vertical="top" textRotation="90" wrapText="1"/>
      <protection locked="0"/>
    </xf>
    <xf numFmtId="0" fontId="49" fillId="31" borderId="23" xfId="0" applyFont="1" applyFill="1" applyBorder="1" applyAlignment="1">
      <alignment horizontal="center" vertical="center" wrapText="1"/>
    </xf>
    <xf numFmtId="0" fontId="49" fillId="31" borderId="22" xfId="0" applyFont="1" applyFill="1" applyBorder="1" applyAlignment="1">
      <alignment horizontal="center" vertical="center" wrapText="1"/>
    </xf>
    <xf numFmtId="0" fontId="4" fillId="31" borderId="34" xfId="1" applyFont="1" applyFill="1" applyBorder="1" applyAlignment="1" applyProtection="1">
      <alignment vertical="top" textRotation="90" wrapText="1"/>
      <protection locked="0"/>
    </xf>
    <xf numFmtId="0" fontId="4" fillId="32" borderId="34" xfId="1" applyFont="1" applyFill="1" applyBorder="1" applyAlignment="1" applyProtection="1">
      <alignment vertical="top" textRotation="90" wrapText="1"/>
      <protection locked="0"/>
    </xf>
    <xf numFmtId="0" fontId="49" fillId="32" borderId="15" xfId="0" applyFont="1" applyFill="1" applyBorder="1" applyAlignment="1">
      <alignment horizontal="center" vertical="center" wrapText="1"/>
    </xf>
    <xf numFmtId="0" fontId="52" fillId="28" borderId="51" xfId="108" applyNumberFormat="1" applyFont="1" applyProtection="1"/>
    <xf numFmtId="0" fontId="52" fillId="28" borderId="51" xfId="108" applyNumberFormat="1" applyFont="1" applyAlignment="1" applyProtection="1">
      <alignment vertical="center" wrapText="1"/>
    </xf>
    <xf numFmtId="0" fontId="52" fillId="28" borderId="52" xfId="108" applyNumberFormat="1" applyFont="1" applyBorder="1" applyProtection="1"/>
    <xf numFmtId="0" fontId="56" fillId="29" borderId="54" xfId="111" applyFont="1" applyFill="1" applyAlignment="1" applyProtection="1">
      <alignment horizontal="center" vertical="center" wrapText="1"/>
      <protection locked="0"/>
    </xf>
    <xf numFmtId="0" fontId="57" fillId="29" borderId="54" xfId="111" applyFont="1" applyFill="1" applyAlignment="1" applyProtection="1">
      <alignment horizontal="center" vertical="center" wrapText="1"/>
      <protection locked="0"/>
    </xf>
    <xf numFmtId="0" fontId="51" fillId="29" borderId="54" xfId="111" applyFont="1" applyFill="1" applyAlignment="1" applyProtection="1">
      <alignment horizontal="center" vertical="center" wrapText="1"/>
      <protection locked="0"/>
    </xf>
    <xf numFmtId="0" fontId="0" fillId="0" borderId="0" xfId="0" applyNumberFormat="1"/>
    <xf numFmtId="164" fontId="0" fillId="0" borderId="0" xfId="0" applyNumberFormat="1"/>
    <xf numFmtId="0" fontId="46" fillId="30" borderId="55" xfId="114" applyFont="1" applyAlignment="1" applyProtection="1">
      <alignment horizontal="center" vertical="center" wrapText="1"/>
      <protection locked="0"/>
    </xf>
    <xf numFmtId="14" fontId="46" fillId="29" borderId="51" xfId="109" applyNumberFormat="1" applyAlignment="1" applyProtection="1">
      <alignment horizontal="center" vertical="center" wrapText="1"/>
      <protection locked="0"/>
    </xf>
    <xf numFmtId="0" fontId="4" fillId="0" borderId="0" xfId="0" applyFont="1" applyAlignment="1">
      <alignment vertical="center" wrapText="1"/>
    </xf>
    <xf numFmtId="0" fontId="53" fillId="0" borderId="35" xfId="107" applyFont="1" applyBorder="1" applyAlignment="1">
      <alignment horizontal="center" vertical="center" wrapText="1"/>
    </xf>
    <xf numFmtId="0" fontId="53" fillId="0" borderId="36" xfId="107" applyFont="1" applyBorder="1" applyAlignment="1">
      <alignment horizontal="center" vertical="center" wrapText="1"/>
    </xf>
    <xf numFmtId="0" fontId="53" fillId="0" borderId="38" xfId="107" applyFont="1" applyBorder="1" applyAlignment="1">
      <alignment horizontal="center" vertical="center" wrapText="1"/>
    </xf>
    <xf numFmtId="0" fontId="53" fillId="0" borderId="10" xfId="107" applyFont="1" applyBorder="1" applyAlignment="1">
      <alignment horizontal="center" vertical="center" wrapText="1"/>
    </xf>
    <xf numFmtId="0" fontId="54" fillId="0" borderId="38" xfId="107" applyFont="1" applyBorder="1" applyAlignment="1">
      <alignment horizontal="center" vertical="center" wrapText="1"/>
    </xf>
    <xf numFmtId="0" fontId="54" fillId="0" borderId="10" xfId="107" applyFont="1" applyBorder="1" applyAlignment="1">
      <alignment horizontal="center" vertical="center" wrapText="1"/>
    </xf>
    <xf numFmtId="0" fontId="54" fillId="0" borderId="40" xfId="107" applyFont="1" applyBorder="1" applyAlignment="1">
      <alignment horizontal="center" vertical="center" wrapText="1"/>
    </xf>
    <xf numFmtId="0" fontId="54" fillId="0" borderId="41" xfId="107" applyFont="1" applyBorder="1" applyAlignment="1">
      <alignment horizontal="center" vertical="center" wrapText="1"/>
    </xf>
    <xf numFmtId="49" fontId="54" fillId="0" borderId="10" xfId="107" applyNumberFormat="1" applyFont="1" applyBorder="1" applyAlignment="1">
      <alignment horizontal="center" vertical="center" wrapText="1"/>
    </xf>
    <xf numFmtId="49" fontId="54" fillId="0" borderId="41" xfId="107" applyNumberFormat="1" applyFont="1" applyBorder="1" applyAlignment="1">
      <alignment horizontal="center" vertical="center" wrapText="1"/>
    </xf>
    <xf numFmtId="0" fontId="8" fillId="0" borderId="24" xfId="107" applyFont="1" applyBorder="1" applyAlignment="1">
      <alignment vertical="center" wrapText="1"/>
    </xf>
    <xf numFmtId="0" fontId="3" fillId="0" borderId="25" xfId="107" applyBorder="1"/>
    <xf numFmtId="0" fontId="3" fillId="0" borderId="26" xfId="107" applyBorder="1"/>
    <xf numFmtId="0" fontId="3" fillId="0" borderId="27" xfId="107" applyBorder="1"/>
    <xf numFmtId="0" fontId="3" fillId="0" borderId="0" xfId="107"/>
    <xf numFmtId="0" fontId="3" fillId="0" borderId="28" xfId="107" applyBorder="1"/>
    <xf numFmtId="0" fontId="3" fillId="0" borderId="12" xfId="107" applyBorder="1"/>
    <xf numFmtId="0" fontId="3" fillId="0" borderId="29" xfId="107" applyBorder="1"/>
    <xf numFmtId="0" fontId="3" fillId="0" borderId="13" xfId="107" applyBorder="1"/>
    <xf numFmtId="0" fontId="7" fillId="0" borderId="10" xfId="107" applyFont="1" applyBorder="1" applyAlignment="1">
      <alignment horizontal="center" vertical="center"/>
    </xf>
    <xf numFmtId="0" fontId="3" fillId="0" borderId="10" xfId="107" applyBorder="1"/>
    <xf numFmtId="0" fontId="3" fillId="0" borderId="10" xfId="107" applyBorder="1" applyAlignment="1">
      <alignment horizontal="center" vertical="center"/>
    </xf>
    <xf numFmtId="0" fontId="3" fillId="0" borderId="10" xfId="107" applyFont="1" applyBorder="1" applyAlignment="1">
      <alignment horizontal="center" vertical="center" wrapText="1"/>
    </xf>
    <xf numFmtId="15" fontId="31" fillId="0" borderId="11" xfId="107" applyNumberFormat="1" applyFont="1" applyBorder="1" applyAlignment="1">
      <alignment horizontal="left" vertical="center" wrapText="1"/>
    </xf>
    <xf numFmtId="15" fontId="31" fillId="0" borderId="30" xfId="107" applyNumberFormat="1" applyFont="1" applyBorder="1" applyAlignment="1">
      <alignment horizontal="left" vertical="center" wrapText="1"/>
    </xf>
    <xf numFmtId="15" fontId="31" fillId="0" borderId="31" xfId="107" applyNumberFormat="1" applyFont="1" applyBorder="1" applyAlignment="1">
      <alignment horizontal="left" vertical="center" wrapText="1"/>
    </xf>
    <xf numFmtId="15" fontId="31" fillId="0" borderId="11" xfId="107" applyNumberFormat="1" applyFont="1" applyBorder="1" applyAlignment="1">
      <alignment horizontal="left" vertical="center"/>
    </xf>
    <xf numFmtId="0" fontId="31" fillId="0" borderId="30" xfId="107" applyFont="1" applyBorder="1" applyAlignment="1">
      <alignment horizontal="left" vertical="center"/>
    </xf>
    <xf numFmtId="0" fontId="31" fillId="0" borderId="31" xfId="107" applyFont="1" applyBorder="1" applyAlignment="1">
      <alignment horizontal="left" vertical="center"/>
    </xf>
    <xf numFmtId="0" fontId="6" fillId="0" borderId="0" xfId="107" applyFont="1" applyAlignment="1">
      <alignment horizontal="center" vertical="center"/>
    </xf>
    <xf numFmtId="0" fontId="55" fillId="0" borderId="37" xfId="107" applyFont="1" applyBorder="1" applyAlignment="1">
      <alignment horizontal="center" vertical="center" wrapText="1"/>
    </xf>
    <xf numFmtId="0" fontId="55" fillId="0" borderId="39" xfId="107" applyFont="1" applyBorder="1" applyAlignment="1">
      <alignment horizontal="center" vertical="center" wrapText="1"/>
    </xf>
    <xf numFmtId="0" fontId="30" fillId="0" borderId="10" xfId="107" applyFont="1" applyBorder="1" applyAlignment="1">
      <alignment horizontal="center" vertical="center"/>
    </xf>
    <xf numFmtId="0" fontId="39" fillId="0" borderId="10" xfId="107" applyFont="1" applyBorder="1"/>
    <xf numFmtId="0" fontId="39" fillId="0" borderId="41" xfId="107" applyFont="1" applyBorder="1"/>
    <xf numFmtId="49" fontId="30" fillId="0" borderId="39" xfId="107" applyNumberFormat="1" applyFont="1" applyBorder="1" applyAlignment="1">
      <alignment horizontal="center" vertical="center"/>
    </xf>
    <xf numFmtId="49" fontId="3" fillId="0" borderId="39" xfId="107" applyNumberFormat="1" applyBorder="1"/>
    <xf numFmtId="49" fontId="3" fillId="0" borderId="42" xfId="107" applyNumberFormat="1" applyBorder="1"/>
    <xf numFmtId="0" fontId="0" fillId="0" borderId="0" xfId="0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2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2" fillId="0" borderId="40" xfId="0" applyFont="1" applyBorder="1" applyAlignment="1">
      <alignment horizontal="right" vertical="center"/>
    </xf>
    <xf numFmtId="0" fontId="0" fillId="0" borderId="41" xfId="0" applyBorder="1" applyAlignment="1">
      <alignment horizontal="right" vertical="center"/>
    </xf>
    <xf numFmtId="0" fontId="2" fillId="0" borderId="43" xfId="0" applyFont="1" applyBorder="1" applyAlignment="1">
      <alignment horizontal="center" vertical="center" textRotation="90"/>
    </xf>
    <xf numFmtId="0" fontId="0" fillId="0" borderId="45" xfId="0" applyBorder="1" applyAlignment="1">
      <alignment horizontal="center" vertical="center" textRotation="90"/>
    </xf>
    <xf numFmtId="0" fontId="0" fillId="0" borderId="47" xfId="0" applyBorder="1" applyAlignment="1">
      <alignment horizontal="center" vertical="center" textRotation="90"/>
    </xf>
    <xf numFmtId="0" fontId="2" fillId="0" borderId="35" xfId="0" applyFont="1" applyBorder="1" applyAlignment="1">
      <alignment horizontal="right" vertical="center"/>
    </xf>
    <xf numFmtId="0" fontId="0" fillId="0" borderId="36" xfId="0" applyBorder="1" applyAlignment="1">
      <alignment horizontal="right" vertical="center"/>
    </xf>
    <xf numFmtId="0" fontId="36" fillId="0" borderId="14" xfId="0" applyFont="1" applyBorder="1" applyAlignment="1">
      <alignment horizontal="center" vertical="center"/>
    </xf>
    <xf numFmtId="0" fontId="36" fillId="0" borderId="15" xfId="0" applyFont="1" applyBorder="1" applyAlignment="1">
      <alignment horizontal="center" vertical="center"/>
    </xf>
    <xf numFmtId="0" fontId="33" fillId="24" borderId="16" xfId="0" applyFont="1" applyFill="1" applyBorder="1" applyAlignment="1">
      <alignment horizontal="center" vertical="center"/>
    </xf>
    <xf numFmtId="0" fontId="33" fillId="24" borderId="17" xfId="0" applyFont="1" applyFill="1" applyBorder="1" applyAlignment="1">
      <alignment horizontal="center" vertical="center"/>
    </xf>
    <xf numFmtId="0" fontId="33" fillId="24" borderId="32" xfId="0" applyFont="1" applyFill="1" applyBorder="1" applyAlignment="1">
      <alignment horizontal="center" vertical="center"/>
    </xf>
    <xf numFmtId="0" fontId="34" fillId="24" borderId="21" xfId="0" applyFont="1" applyFill="1" applyBorder="1" applyAlignment="1">
      <alignment horizontal="right" vertical="center"/>
    </xf>
    <xf numFmtId="0" fontId="34" fillId="24" borderId="22" xfId="0" applyFont="1" applyFill="1" applyBorder="1" applyAlignment="1">
      <alignment horizontal="right" vertical="center"/>
    </xf>
    <xf numFmtId="0" fontId="34" fillId="24" borderId="33" xfId="0" applyFont="1" applyFill="1" applyBorder="1" applyAlignment="1">
      <alignment horizontal="right" vertical="center"/>
    </xf>
    <xf numFmtId="0" fontId="33" fillId="24" borderId="16" xfId="0" applyFont="1" applyFill="1" applyBorder="1" applyAlignment="1">
      <alignment horizontal="center" vertical="center" wrapText="1"/>
    </xf>
    <xf numFmtId="0" fontId="33" fillId="24" borderId="17" xfId="0" applyFont="1" applyFill="1" applyBorder="1" applyAlignment="1">
      <alignment horizontal="center" vertical="center" wrapText="1"/>
    </xf>
    <xf numFmtId="0" fontId="33" fillId="24" borderId="32" xfId="0" applyFont="1" applyFill="1" applyBorder="1" applyAlignment="1">
      <alignment horizontal="center" vertical="center" wrapText="1"/>
    </xf>
    <xf numFmtId="0" fontId="34" fillId="24" borderId="21" xfId="0" applyFont="1" applyFill="1" applyBorder="1" applyAlignment="1">
      <alignment horizontal="right" vertical="center" wrapText="1"/>
    </xf>
    <xf numFmtId="0" fontId="34" fillId="24" borderId="22" xfId="0" applyFont="1" applyFill="1" applyBorder="1" applyAlignment="1">
      <alignment horizontal="right" vertical="center" wrapText="1"/>
    </xf>
    <xf numFmtId="0" fontId="34" fillId="24" borderId="33" xfId="0" applyFont="1" applyFill="1" applyBorder="1" applyAlignment="1">
      <alignment horizontal="right" vertical="center" wrapText="1"/>
    </xf>
  </cellXfs>
  <cellStyles count="115">
    <cellStyle name="20% - Accent1 2" xfId="2" xr:uid="{00000000-0005-0000-0000-000000000000}"/>
    <cellStyle name="20% - Accent2 2" xfId="3" xr:uid="{00000000-0005-0000-0000-000001000000}"/>
    <cellStyle name="20% - Accent3 2" xfId="4" xr:uid="{00000000-0005-0000-0000-000002000000}"/>
    <cellStyle name="20% - Accent4 2" xfId="5" xr:uid="{00000000-0005-0000-0000-000003000000}"/>
    <cellStyle name="20% - Accent5 2" xfId="6" xr:uid="{00000000-0005-0000-0000-000004000000}"/>
    <cellStyle name="20% - Accent6 2" xfId="7" xr:uid="{00000000-0005-0000-0000-000005000000}"/>
    <cellStyle name="40% - Accent1 2" xfId="8" xr:uid="{00000000-0005-0000-0000-000006000000}"/>
    <cellStyle name="40% - Accent2 2" xfId="9" xr:uid="{00000000-0005-0000-0000-000007000000}"/>
    <cellStyle name="40% - Accent3 2" xfId="10" xr:uid="{00000000-0005-0000-0000-000008000000}"/>
    <cellStyle name="40% - Accent4 2" xfId="11" xr:uid="{00000000-0005-0000-0000-000009000000}"/>
    <cellStyle name="40% - Accent5 2" xfId="12" xr:uid="{00000000-0005-0000-0000-00000A000000}"/>
    <cellStyle name="40% - Accent6 2" xfId="13" xr:uid="{00000000-0005-0000-0000-00000B000000}"/>
    <cellStyle name="60% - Accent1 2" xfId="14" xr:uid="{00000000-0005-0000-0000-00000C000000}"/>
    <cellStyle name="60% - Accent2 2" xfId="15" xr:uid="{00000000-0005-0000-0000-00000D000000}"/>
    <cellStyle name="60% - Accent3 2" xfId="16" xr:uid="{00000000-0005-0000-0000-00000E000000}"/>
    <cellStyle name="60% - Accent4 2" xfId="17" xr:uid="{00000000-0005-0000-0000-00000F000000}"/>
    <cellStyle name="60% - Accent5 2" xfId="18" xr:uid="{00000000-0005-0000-0000-000010000000}"/>
    <cellStyle name="60% - Accent6 2" xfId="19" xr:uid="{00000000-0005-0000-0000-000011000000}"/>
    <cellStyle name="Accent1 2" xfId="20" xr:uid="{00000000-0005-0000-0000-000012000000}"/>
    <cellStyle name="Accent2 2" xfId="21" xr:uid="{00000000-0005-0000-0000-000013000000}"/>
    <cellStyle name="Accent3 2" xfId="22" xr:uid="{00000000-0005-0000-0000-000014000000}"/>
    <cellStyle name="Accent4 2" xfId="23" xr:uid="{00000000-0005-0000-0000-000015000000}"/>
    <cellStyle name="Accent5 2" xfId="24" xr:uid="{00000000-0005-0000-0000-000016000000}"/>
    <cellStyle name="Accent6 2" xfId="25" xr:uid="{00000000-0005-0000-0000-000017000000}"/>
    <cellStyle name="Bad 2" xfId="26" xr:uid="{00000000-0005-0000-0000-000018000000}"/>
    <cellStyle name="Calculation" xfId="108" builtinId="22"/>
    <cellStyle name="Calculation 2" xfId="27" xr:uid="{00000000-0005-0000-0000-000019000000}"/>
    <cellStyle name="Check Cell 2" xfId="28" xr:uid="{00000000-0005-0000-0000-00001A000000}"/>
    <cellStyle name="Currency" xfId="112" builtinId="4"/>
    <cellStyle name="Explanatory Text 2" xfId="29" xr:uid="{00000000-0005-0000-0000-00001B000000}"/>
    <cellStyle name="Good 2" xfId="30" xr:uid="{00000000-0005-0000-0000-00001C000000}"/>
    <cellStyle name="Heading 1 2" xfId="31" xr:uid="{00000000-0005-0000-0000-00001D000000}"/>
    <cellStyle name="Heading 2 2" xfId="32" xr:uid="{00000000-0005-0000-0000-00001E000000}"/>
    <cellStyle name="Heading 3 2" xfId="33" xr:uid="{00000000-0005-0000-0000-00001F000000}"/>
    <cellStyle name="Heading 4 2" xfId="34" xr:uid="{00000000-0005-0000-0000-000020000000}"/>
    <cellStyle name="Input" xfId="109" builtinId="20"/>
    <cellStyle name="Input 2" xfId="35" xr:uid="{00000000-0005-0000-0000-000021000000}"/>
    <cellStyle name="Linked Cell" xfId="111" builtinId="24"/>
    <cellStyle name="Linked Cell 2" xfId="36" xr:uid="{00000000-0005-0000-0000-000022000000}"/>
    <cellStyle name="Neutral 2" xfId="37" xr:uid="{00000000-0005-0000-0000-000023000000}"/>
    <cellStyle name="Normal" xfId="0" builtinId="0"/>
    <cellStyle name="Normal 10" xfId="38" xr:uid="{00000000-0005-0000-0000-000025000000}"/>
    <cellStyle name="Normal 11" xfId="1" xr:uid="{00000000-0005-0000-0000-000026000000}"/>
    <cellStyle name="Normal 12" xfId="39" xr:uid="{00000000-0005-0000-0000-000027000000}"/>
    <cellStyle name="Normal 15" xfId="40" xr:uid="{00000000-0005-0000-0000-000028000000}"/>
    <cellStyle name="Normal 16" xfId="41" xr:uid="{00000000-0005-0000-0000-000029000000}"/>
    <cellStyle name="Normal 2" xfId="42" xr:uid="{00000000-0005-0000-0000-00002A000000}"/>
    <cellStyle name="Normal 2 10" xfId="43" xr:uid="{00000000-0005-0000-0000-00002B000000}"/>
    <cellStyle name="Normal 2 10 2" xfId="44" xr:uid="{00000000-0005-0000-0000-00002C000000}"/>
    <cellStyle name="Normal 2 11" xfId="45" xr:uid="{00000000-0005-0000-0000-00002D000000}"/>
    <cellStyle name="Normal 2 11 2" xfId="46" xr:uid="{00000000-0005-0000-0000-00002E000000}"/>
    <cellStyle name="Normal 2 12" xfId="47" xr:uid="{00000000-0005-0000-0000-00002F000000}"/>
    <cellStyle name="Normal 2 12 2" xfId="48" xr:uid="{00000000-0005-0000-0000-000030000000}"/>
    <cellStyle name="Normal 2 13" xfId="49" xr:uid="{00000000-0005-0000-0000-000031000000}"/>
    <cellStyle name="Normal 2 13 2" xfId="50" xr:uid="{00000000-0005-0000-0000-000032000000}"/>
    <cellStyle name="Normal 2 14" xfId="51" xr:uid="{00000000-0005-0000-0000-000033000000}"/>
    <cellStyle name="Normal 2 14 2" xfId="52" xr:uid="{00000000-0005-0000-0000-000034000000}"/>
    <cellStyle name="Normal 2 15" xfId="53" xr:uid="{00000000-0005-0000-0000-000035000000}"/>
    <cellStyle name="Normal 2 15 2" xfId="54" xr:uid="{00000000-0005-0000-0000-000036000000}"/>
    <cellStyle name="Normal 2 16" xfId="55" xr:uid="{00000000-0005-0000-0000-000037000000}"/>
    <cellStyle name="Normal 2 16 2" xfId="56" xr:uid="{00000000-0005-0000-0000-000038000000}"/>
    <cellStyle name="Normal 2 17" xfId="57" xr:uid="{00000000-0005-0000-0000-000039000000}"/>
    <cellStyle name="Normal 2 17 2" xfId="58" xr:uid="{00000000-0005-0000-0000-00003A000000}"/>
    <cellStyle name="Normal 2 18" xfId="59" xr:uid="{00000000-0005-0000-0000-00003B000000}"/>
    <cellStyle name="Normal 2 18 2" xfId="60" xr:uid="{00000000-0005-0000-0000-00003C000000}"/>
    <cellStyle name="Normal 2 2" xfId="61" xr:uid="{00000000-0005-0000-0000-00003D000000}"/>
    <cellStyle name="Normal 2 3" xfId="62" xr:uid="{00000000-0005-0000-0000-00003E000000}"/>
    <cellStyle name="Normal 2 3 2" xfId="63" xr:uid="{00000000-0005-0000-0000-00003F000000}"/>
    <cellStyle name="Normal 2 4" xfId="64" xr:uid="{00000000-0005-0000-0000-000040000000}"/>
    <cellStyle name="Normal 2 4 2" xfId="65" xr:uid="{00000000-0005-0000-0000-000041000000}"/>
    <cellStyle name="Normal 2 5" xfId="66" xr:uid="{00000000-0005-0000-0000-000042000000}"/>
    <cellStyle name="Normal 2 5 2" xfId="67" xr:uid="{00000000-0005-0000-0000-000043000000}"/>
    <cellStyle name="Normal 2 6" xfId="68" xr:uid="{00000000-0005-0000-0000-000044000000}"/>
    <cellStyle name="Normal 2 6 2" xfId="69" xr:uid="{00000000-0005-0000-0000-000045000000}"/>
    <cellStyle name="Normal 2 7" xfId="70" xr:uid="{00000000-0005-0000-0000-000046000000}"/>
    <cellStyle name="Normal 2 7 2" xfId="71" xr:uid="{00000000-0005-0000-0000-000047000000}"/>
    <cellStyle name="Normal 2 8" xfId="72" xr:uid="{00000000-0005-0000-0000-000048000000}"/>
    <cellStyle name="Normal 2 8 2" xfId="73" xr:uid="{00000000-0005-0000-0000-000049000000}"/>
    <cellStyle name="Normal 2 9" xfId="74" xr:uid="{00000000-0005-0000-0000-00004A000000}"/>
    <cellStyle name="Normal 2 9 2" xfId="75" xr:uid="{00000000-0005-0000-0000-00004B000000}"/>
    <cellStyle name="Normal 2_FMEA" xfId="76" xr:uid="{00000000-0005-0000-0000-00004C000000}"/>
    <cellStyle name="Normal 3" xfId="77" xr:uid="{00000000-0005-0000-0000-00004D000000}"/>
    <cellStyle name="Normal 4" xfId="78" xr:uid="{00000000-0005-0000-0000-00004E000000}"/>
    <cellStyle name="Normal 5" xfId="79" xr:uid="{00000000-0005-0000-0000-00004F000000}"/>
    <cellStyle name="Normal 6" xfId="80" xr:uid="{00000000-0005-0000-0000-000050000000}"/>
    <cellStyle name="Normal 7" xfId="81" xr:uid="{00000000-0005-0000-0000-000051000000}"/>
    <cellStyle name="Normal 8" xfId="82" xr:uid="{00000000-0005-0000-0000-000052000000}"/>
    <cellStyle name="Normal 9" xfId="83" xr:uid="{00000000-0005-0000-0000-000053000000}"/>
    <cellStyle name="Normal_Sheet2" xfId="107" xr:uid="{00000000-0005-0000-0000-000054000000}"/>
    <cellStyle name="Note" xfId="114" builtinId="10"/>
    <cellStyle name="Note 2" xfId="85" xr:uid="{00000000-0005-0000-0000-000055000000}"/>
    <cellStyle name="Note 2 2" xfId="86" xr:uid="{00000000-0005-0000-0000-000056000000}"/>
    <cellStyle name="Note 2 3" xfId="87" xr:uid="{00000000-0005-0000-0000-000057000000}"/>
    <cellStyle name="Note 2 4" xfId="88" xr:uid="{00000000-0005-0000-0000-000058000000}"/>
    <cellStyle name="Note 2 4 2" xfId="89" xr:uid="{00000000-0005-0000-0000-000059000000}"/>
    <cellStyle name="Note 2 4 3" xfId="90" xr:uid="{00000000-0005-0000-0000-00005A000000}"/>
    <cellStyle name="Note 2 5" xfId="91" xr:uid="{00000000-0005-0000-0000-00005B000000}"/>
    <cellStyle name="Note 2 5 2" xfId="92" xr:uid="{00000000-0005-0000-0000-00005C000000}"/>
    <cellStyle name="Note 2 5 3" xfId="93" xr:uid="{00000000-0005-0000-0000-00005D000000}"/>
    <cellStyle name="Note 3" xfId="94" xr:uid="{00000000-0005-0000-0000-00005E000000}"/>
    <cellStyle name="Note 4" xfId="95" xr:uid="{00000000-0005-0000-0000-00005F000000}"/>
    <cellStyle name="Note 5" xfId="96" xr:uid="{00000000-0005-0000-0000-000060000000}"/>
    <cellStyle name="Note 5 2" xfId="97" xr:uid="{00000000-0005-0000-0000-000061000000}"/>
    <cellStyle name="Note 5 3" xfId="98" xr:uid="{00000000-0005-0000-0000-000062000000}"/>
    <cellStyle name="Note 6" xfId="99" xr:uid="{00000000-0005-0000-0000-000063000000}"/>
    <cellStyle name="Note 6 2" xfId="100" xr:uid="{00000000-0005-0000-0000-000064000000}"/>
    <cellStyle name="Note 6 3" xfId="101" xr:uid="{00000000-0005-0000-0000-000065000000}"/>
    <cellStyle name="Note 7" xfId="102" xr:uid="{00000000-0005-0000-0000-000066000000}"/>
    <cellStyle name="Note 8" xfId="84" xr:uid="{00000000-0005-0000-0000-000067000000}"/>
    <cellStyle name="Output" xfId="110" builtinId="21"/>
    <cellStyle name="Output 2" xfId="103" xr:uid="{00000000-0005-0000-0000-000068000000}"/>
    <cellStyle name="Percent" xfId="113" builtinId="5"/>
    <cellStyle name="Title 2" xfId="104" xr:uid="{00000000-0005-0000-0000-000069000000}"/>
    <cellStyle name="Total 2" xfId="105" xr:uid="{00000000-0005-0000-0000-00006A000000}"/>
    <cellStyle name="Warning Text 2" xfId="106" xr:uid="{00000000-0005-0000-0000-00006B000000}"/>
  </cellStyles>
  <dxfs count="220">
    <dxf>
      <numFmt numFmtId="0" formatCode="General"/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0" tint="-0.24994659260841701"/>
      </font>
    </dxf>
    <dxf>
      <font>
        <color auto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ont>
        <color theme="0" tint="-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numFmt numFmtId="0" formatCode="General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9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9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outline="0">
        <left style="thin">
          <color rgb="FF7F7F7F"/>
        </left>
      </border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numFmt numFmtId="0" formatCode="General"/>
      <alignment horizontal="general" vertical="top" textRotation="90" wrapText="1" indent="0" justifyLastLine="0" shrinkToFit="0" readingOrder="0"/>
      <protection locked="0" hidden="0"/>
    </dxf>
    <dxf>
      <numFmt numFmtId="0" formatCode="General"/>
      <alignment horizontal="general" vertical="top" textRotation="90" wrapText="1" indent="0" justifyLastLine="0" shrinkToFit="0" readingOrder="0"/>
      <protection locked="1" hidden="0"/>
    </dxf>
    <dxf>
      <numFmt numFmtId="0" formatCode="General"/>
      <alignment horizontal="general" vertical="top" textRotation="90" wrapText="1" indent="0" justifyLastLine="0" shrinkToFit="0" readingOrder="0"/>
      <protection locked="1" hidden="0"/>
    </dxf>
    <dxf>
      <numFmt numFmtId="0" formatCode="General"/>
      <protection locked="1" hidden="0"/>
    </dxf>
    <dxf>
      <numFmt numFmtId="0" formatCode="General"/>
      <protection locked="1" hidden="0"/>
    </dxf>
    <dxf>
      <protection locked="0" hidden="0"/>
    </dxf>
    <dxf>
      <protection locked="0" hidden="0"/>
    </dxf>
    <dxf>
      <protection locked="0" hidden="0"/>
    </dxf>
    <dxf>
      <numFmt numFmtId="0" formatCode="General"/>
      <alignment horizontal="general" vertical="top" textRotation="90" wrapText="1" indent="0" justifyLastLine="0" shrinkToFit="0" readingOrder="0"/>
      <protection locked="0" hidden="0"/>
    </dxf>
    <dxf>
      <alignment horizontal="general" vertical="top" textRotation="90" wrapText="1" indent="0" justifyLastLine="0" shrinkToFit="0" readingOrder="0"/>
      <protection locked="0" hidden="0"/>
    </dxf>
    <dxf>
      <font>
        <color rgb="FF3F3F76"/>
      </font>
      <alignment horizontal="center" vertical="center" textRotation="0" wrapText="1" indent="0" justifyLastLine="0" shrinkToFit="0" readingOrder="0"/>
      <protection locked="0" hidden="0"/>
    </dxf>
    <dxf>
      <font>
        <color rgb="FF3F3F76"/>
      </font>
      <alignment horizontal="center" vertical="center" textRotation="0" wrapText="1" indent="0" justifyLastLine="0" shrinkToFit="0" readingOrder="0"/>
      <protection locked="0" hidden="0"/>
    </dxf>
    <dxf>
      <font>
        <color rgb="FF3F3F76"/>
      </font>
      <alignment horizontal="center" vertical="center" textRotation="0" wrapText="1" indent="0" justifyLastLine="0" shrinkToFit="0" readingOrder="0"/>
      <protection locked="0" hidden="0"/>
    </dxf>
    <dxf>
      <font>
        <color rgb="FF3F3F76"/>
      </font>
      <alignment horizontal="center" vertical="center" textRotation="0" wrapText="1" indent="0" justifyLastLine="0" shrinkToFit="0" readingOrder="0"/>
      <protection locked="0" hidden="0"/>
    </dxf>
    <dxf>
      <font>
        <color rgb="FF3F3F76"/>
      </font>
      <alignment horizontal="center" vertical="center" textRotation="0" wrapText="1" indent="0" justifyLastLine="0" shrinkToFit="0" readingOrder="0"/>
      <border outline="0">
        <left style="thin">
          <color rgb="FF7F7F7F"/>
        </left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rgb="FF7F7F7F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border outline="0">
        <left style="thin">
          <color indexed="64"/>
        </left>
      </border>
      <protection locked="1" hidden="0"/>
    </dxf>
    <dxf>
      <numFmt numFmtId="0" formatCode="General"/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7030A0"/>
        <name val="Calibri"/>
        <family val="2"/>
        <scheme val="none"/>
      </font>
      <numFmt numFmtId="30" formatCode="@"/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7030A0"/>
        <name val="Calibri"/>
        <family val="2"/>
        <scheme val="none"/>
      </font>
      <numFmt numFmtId="30" formatCode="@"/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76"/>
        <name val="Calibri"/>
        <family val="2"/>
        <scheme val="minor"/>
      </font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protection locked="0" hidden="0"/>
    </dxf>
    <dxf>
      <numFmt numFmtId="0" formatCode="General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30" formatCode="@"/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7030A0"/>
        <name val="Calibri"/>
        <family val="2"/>
        <scheme val="none"/>
      </font>
      <numFmt numFmtId="30" formatCode="@"/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color auto="1"/>
      </font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font>
        <b/>
        <color rgb="FF7030A0"/>
      </font>
      <numFmt numFmtId="30" formatCode="@"/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7030A0"/>
        <name val="Calibri"/>
        <scheme val="none"/>
      </font>
      <numFmt numFmtId="30" formatCode="@"/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</border>
      <protection locked="0" hidden="0"/>
    </dxf>
    <dxf>
      <numFmt numFmtId="164" formatCode="0.0%"/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border>
        <right style="thin">
          <color rgb="FF7F7F7F"/>
        </right>
      </border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numFmt numFmtId="0" formatCode="General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A7D00"/>
        <name val="Calibri"/>
        <scheme val="none"/>
      </font>
      <numFmt numFmtId="34" formatCode="_(&quot;$&quot;* #,##0.00_);_(&quot;$&quot;* \(#,##0.00\);_(&quot;$&quot;* &quot;-&quot;??_);_(@_)"/>
      <fill>
        <patternFill patternType="solid">
          <fgColor indexed="64"/>
          <bgColor rgb="FFF2F2F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numFmt numFmtId="0" formatCode="General"/>
      <alignment horizontal="center" vertical="center" textRotation="0" wrapText="1" indent="0" justifyLastLine="0" shrinkToFit="0" readingOrder="0"/>
      <protection locked="0" hidden="0"/>
    </dxf>
    <dxf>
      <numFmt numFmtId="0" formatCode="General"/>
      <alignment horizontal="center" vertical="center" textRotation="0" wrapText="1" indent="0" justifyLastLine="0" shrinkToFit="0" readingOrder="0"/>
      <protection locked="0" hidden="0"/>
    </dxf>
    <dxf>
      <numFmt numFmtId="0" formatCode="General"/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numFmt numFmtId="0" formatCode="General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color rgb="FF7030A0"/>
      </font>
      <fill>
        <patternFill patternType="solid">
          <fgColor indexed="64"/>
          <bgColor rgb="FFFFCC99"/>
        </patternFill>
      </fill>
      <alignment horizontal="center" vertical="center" textRotation="0" wrapText="1" indent="0" justifyLastLine="0" shrinkToFit="0" readingOrder="0"/>
      <protection locked="0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top" textRotation="9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1" tint="0.34998626667073579"/>
        </patternFill>
      </fill>
    </dxf>
    <dxf>
      <fill>
        <patternFill>
          <bgColor rgb="FF92D050"/>
        </patternFill>
      </fill>
    </dxf>
    <dxf>
      <fill>
        <patternFill>
          <bgColor rgb="FFBCD749"/>
        </patternFill>
      </fill>
    </dxf>
    <dxf>
      <fill>
        <patternFill>
          <bgColor rgb="FFDCDC44"/>
        </patternFill>
      </fill>
    </dxf>
    <dxf>
      <fill>
        <patternFill>
          <bgColor rgb="FFE1B73F"/>
        </patternFill>
      </fill>
    </dxf>
    <dxf>
      <fill>
        <patternFill>
          <bgColor rgb="FFE89438"/>
        </patternFill>
      </fill>
    </dxf>
    <dxf>
      <fill>
        <patternFill>
          <bgColor rgb="FFEF7531"/>
        </patternFill>
      </fill>
    </dxf>
    <dxf>
      <fill>
        <patternFill>
          <bgColor rgb="FFF35C2D"/>
        </patternFill>
      </fill>
    </dxf>
    <dxf>
      <fill>
        <patternFill>
          <bgColor rgb="FFF73D29"/>
        </patternFill>
      </fill>
    </dxf>
    <dxf>
      <fill>
        <patternFill>
          <bgColor rgb="FFC01700"/>
        </patternFill>
      </fill>
    </dxf>
    <dxf>
      <fill>
        <patternFill>
          <bgColor theme="0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1" defaultTableStyle="TableStyleMedium2" defaultPivotStyle="PivotStyleLight16">
    <tableStyle name="Invisible" pivot="0" table="0" count="0" xr9:uid="{3572BCF0-7BEA-43AC-9630-AAD4B9B3F16D}"/>
  </tableStyles>
  <colors>
    <mruColors>
      <color rgb="FFEF7531"/>
      <color rgb="FFC01700"/>
      <color rgb="FFF73D29"/>
      <color rgb="FFF35C2D"/>
      <color rgb="FFE89438"/>
      <color rgb="FFE1B73F"/>
      <color rgb="FFDCDC44"/>
      <color rgb="FFBCD74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8" Type="http://schemas.openxmlformats.org/officeDocument/2006/relationships/customXml" Target="../customXml/item1.xml"/><Relationship Id="rId26" Type="http://schemas.openxmlformats.org/officeDocument/2006/relationships/customXml" Target="../customXml/item9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4.xml"/><Relationship Id="rId34" Type="http://schemas.openxmlformats.org/officeDocument/2006/relationships/customXml" Target="../customXml/item17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17" Type="http://schemas.openxmlformats.org/officeDocument/2006/relationships/calcChain" Target="calcChain.xml"/><Relationship Id="rId25" Type="http://schemas.openxmlformats.org/officeDocument/2006/relationships/customXml" Target="../customXml/item8.xml"/><Relationship Id="rId33" Type="http://schemas.openxmlformats.org/officeDocument/2006/relationships/customXml" Target="../customXml/item16.xml"/><Relationship Id="rId2" Type="http://schemas.openxmlformats.org/officeDocument/2006/relationships/worksheet" Target="worksheets/sheet2.xml"/><Relationship Id="rId16" Type="http://schemas.openxmlformats.org/officeDocument/2006/relationships/powerPivotData" Target="model/item.data"/><Relationship Id="rId20" Type="http://schemas.openxmlformats.org/officeDocument/2006/relationships/customXml" Target="../customXml/item3.xml"/><Relationship Id="rId29" Type="http://schemas.openxmlformats.org/officeDocument/2006/relationships/customXml" Target="../customXml/item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24" Type="http://schemas.openxmlformats.org/officeDocument/2006/relationships/customXml" Target="../customXml/item7.xml"/><Relationship Id="rId32" Type="http://schemas.openxmlformats.org/officeDocument/2006/relationships/customXml" Target="../customXml/item15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23" Type="http://schemas.openxmlformats.org/officeDocument/2006/relationships/customXml" Target="../customXml/item6.xml"/><Relationship Id="rId28" Type="http://schemas.openxmlformats.org/officeDocument/2006/relationships/customXml" Target="../customXml/item11.xml"/><Relationship Id="rId36" Type="http://schemas.openxmlformats.org/officeDocument/2006/relationships/customXml" Target="../customXml/item19.xml"/><Relationship Id="rId10" Type="http://schemas.openxmlformats.org/officeDocument/2006/relationships/pivotCacheDefinition" Target="pivotCache/pivotCacheDefinition1.xml"/><Relationship Id="rId19" Type="http://schemas.openxmlformats.org/officeDocument/2006/relationships/customXml" Target="../customXml/item2.xml"/><Relationship Id="rId31" Type="http://schemas.openxmlformats.org/officeDocument/2006/relationships/customXml" Target="../customXml/item1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Relationship Id="rId22" Type="http://schemas.openxmlformats.org/officeDocument/2006/relationships/customXml" Target="../customXml/item5.xml"/><Relationship Id="rId27" Type="http://schemas.openxmlformats.org/officeDocument/2006/relationships/customXml" Target="../customXml/item10.xml"/><Relationship Id="rId30" Type="http://schemas.openxmlformats.org/officeDocument/2006/relationships/customXml" Target="../customXml/item13.xml"/><Relationship Id="rId35" Type="http://schemas.openxmlformats.org/officeDocument/2006/relationships/customXml" Target="../customXml/item18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23</xdr:row>
      <xdr:rowOff>6350</xdr:rowOff>
    </xdr:from>
    <xdr:to>
      <xdr:col>4</xdr:col>
      <xdr:colOff>60325</xdr:colOff>
      <xdr:row>33</xdr:row>
      <xdr:rowOff>187325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6FE29D3-1F19-42E6-B6FD-E4E52A24B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5" y="5178425"/>
          <a:ext cx="6537325" cy="209550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seph Slaughter" refreshedDate="44847.68776134259" createdVersion="6" refreshedVersion="8" minRefreshableVersion="3" recordCount="10" xr:uid="{794471D0-AC8D-4381-BBBD-44C4DF001020}">
  <cacheSource type="worksheet">
    <worksheetSource name="Table1"/>
  </cacheSource>
  <cacheFields count="151">
    <cacheField name="Description of:_x000a_User Requirement_x000a_Risk: Potential Hazard_x000a_Corrective Action:_x000a_Symptom Prescription" numFmtId="0">
      <sharedItems/>
    </cacheField>
    <cacheField name="Site Location Code" numFmtId="0">
      <sharedItems containsNonDate="0" containsString="0" containsBlank="1" count="1">
        <m/>
      </sharedItems>
    </cacheField>
    <cacheField name="Process Page ID" numFmtId="0">
      <sharedItems count="1">
        <s v="000000"/>
      </sharedItems>
    </cacheField>
    <cacheField name="Common Name" numFmtId="0">
      <sharedItems/>
    </cacheField>
    <cacheField name="Element Type Description" numFmtId="0">
      <sharedItems/>
    </cacheField>
    <cacheField name="Element Type" numFmtId="0">
      <sharedItems count="2">
        <s v="PLC"/>
        <s v="WD"/>
      </sharedItems>
    </cacheField>
    <cacheField name=": " numFmtId="0">
      <sharedItems containsNonDate="0" containsString="0" containsBlank="1"/>
    </cacheField>
    <cacheField name="Unique Tag Number" numFmtId="0">
      <sharedItems/>
    </cacheField>
    <cacheField name="IO Function" numFmtId="0">
      <sharedItems count="10">
        <s v="System"/>
        <s v="PM"/>
        <s v="00"/>
        <s v="IO1of6"/>
        <s v="IO2of6"/>
        <s v="IO3of6"/>
        <s v="IO4of6"/>
        <s v="IO5of6"/>
        <s v="IO6of6"/>
        <s v="URS"/>
      </sharedItems>
    </cacheField>
    <cacheField name="IO Function Description" numFmtId="0">
      <sharedItems containsBlank="1"/>
    </cacheField>
    <cacheField name="Generated Tag Long Name" numFmtId="0">
      <sharedItems count="15">
        <s v="PLC000000-00.System"/>
        <s v="PLC000000-00.PM"/>
        <s v="PLC000000-00.00"/>
        <s v="PLC000000-00.IO1of6"/>
        <s v="PLC000000-00.IO2of6"/>
        <s v="PLC000000-00.IO3of6"/>
        <s v="PLC000000-00.IO4of6"/>
        <s v="PLC000000-00.IO5of6"/>
        <s v="PLC000000-00.IO6of6"/>
        <s v="WD000000-00.URS"/>
        <s v="PLC000000-00.Hardware" u="1"/>
        <s v="PLC000000-00." u="1"/>
        <s v="PLC000000-00.Node" u="1"/>
        <s v="000000-00.URS" u="1"/>
        <s v="PLC000000-00.Risk" u="1"/>
      </sharedItems>
    </cacheField>
    <cacheField name="Long Tag Description" numFmtId="0">
      <sharedItems count="13">
        <s v="PLC000000-00:  Panel Programmable Logic Controller "/>
        <s v="PLC000000-00:  Panel Programmable Logic Controller Preventative Maintenance Plan"/>
        <s v="PLC000000-00:  Panel Programmable Logic Controller Initial Purchase"/>
        <s v="PLC000000-00:  F4T Card 1 Programmable Logic Controller "/>
        <s v="PLC000000-00:  F4T Card 2 Programmable Logic Controller "/>
        <s v="PLC000000-00:  F4T Card 3 Programmable Logic Controller "/>
        <s v="PLC000000-00:  F4T Card 4 Programmable Logic Controller "/>
        <s v="PLC000000-00:  F4T Card 5 Programmable Logic Controller "/>
        <s v="PLC000000-00:  F4T Card 6 Programmable Logic Controller "/>
        <s v="WD000000-00:  Design and  Documentation Package for UL Wire Diagram "/>
        <s v="WD000000-00:  Panel Wire Diagram " u="1"/>
        <s v="000000-00:  Panel  " u="1"/>
        <s v="WD000000-00:  Panel Wire Diagram Documentation Package for UL " u="1"/>
      </sharedItems>
    </cacheField>
    <cacheField name="Parent by Site, Page and Loop" numFmtId="0">
      <sharedItems count="3">
        <s v="000000-00"/>
        <s v="-" u="1"/>
        <s v="MN.000000-00" u="1"/>
      </sharedItems>
    </cacheField>
    <cacheField name="Part Number" numFmtId="0">
      <sharedItems containsBlank="1" count="11">
        <s v="0.Functional Tests Requirements"/>
        <s v="F4T1A1AAA1D4AAA"/>
        <s v="FMHA-RAAA-AAAA"/>
        <s v="FMHA-CAAA-AAAA"/>
        <s v="FMHA-FAAA-AAAA"/>
        <s v="FMLA-LCJA-AAAA"/>
        <s v="Labor for UL Panel Build and Certification"/>
        <m u="1"/>
        <s v="0.System Requirements" u="1"/>
        <s v="PLC System" u="1"/>
        <s v="0.Functional Tests" u="1"/>
      </sharedItems>
    </cacheField>
    <cacheField name="Part Manufacture" numFmtId="0">
      <sharedItems count="2">
        <s v="Layer1Holdings"/>
        <s v="Watlow"/>
      </sharedItems>
    </cacheField>
    <cacheField name="Part Vendor" numFmtId="0">
      <sharedItems count="6">
        <s v="Layer1Holdings.com"/>
        <s v="Layer1Holdings.com/product/F4T1A1AAA1D4AAA"/>
        <s v="Layer1Holdings.com/product/FMHA-CAAA-AAAA"/>
        <s v="Layer1Holdings.com/product/FMHA-FAAA-AAAA"/>
        <s v="Layer1Holdings.com/product/FMLA-LCJA-AAAA"/>
        <s v="Layer1Holdings Custom Build"/>
      </sharedItems>
    </cacheField>
    <cacheField name="Part Servicer" numFmtId="0">
      <sharedItems containsBlank="1" count="2">
        <s v="User Defined"/>
        <m/>
      </sharedItems>
    </cacheField>
    <cacheField name="Part Functional Tester" numFmtId="0">
      <sharedItems containsBlank="1" count="2">
        <s v="User Defined"/>
        <m/>
      </sharedItems>
    </cacheField>
    <cacheField name="Part Installation/Operation Validator" numFmtId="0">
      <sharedItems containsBlank="1" count="2">
        <s v="Company of Amazement"/>
        <m/>
      </sharedItems>
    </cacheField>
    <cacheField name="Part Price Per Unit" numFmtId="44">
      <sharedItems containsSemiMixedTypes="0" containsString="0" containsNumber="1" containsInteger="1" minValue="135" maxValue="3500"/>
    </cacheField>
    <cacheField name="Part Quantity" numFmtId="0">
      <sharedItems containsString="0" containsBlank="1" containsNumber="1" containsInteger="1" minValue="1" maxValue="1"/>
    </cacheField>
    <cacheField name="LIST PRICE" numFmtId="0">
      <sharedItems containsSemiMixedTypes="0" containsString="0" containsNumber="1" containsInteger="1" minValue="100" maxValue="5500" count="10">
        <n v="1000"/>
        <n v="1475"/>
        <n v="266"/>
        <n v="135"/>
        <n v="160"/>
        <n v="3500"/>
        <n v="5500" u="1"/>
        <n v="100" u="1"/>
        <n v="1500" u="1"/>
        <n v="250" u="1"/>
      </sharedItems>
    </cacheField>
    <cacheField name="Date Last Priced" numFmtId="14">
      <sharedItems containsSemiMixedTypes="0" containsNonDate="0" containsDate="1" containsString="0" minDate="2022-10-13T00:00:00" maxDate="2022-10-14T00:00:00"/>
    </cacheField>
    <cacheField name="Total List Price Cost" numFmtId="0">
      <sharedItems containsSemiMixedTypes="0" containsString="0" containsNumber="1" containsInteger="1" minValue="0" maxValue="3500"/>
    </cacheField>
    <cacheField name="Discount% as Seller" numFmtId="9">
      <sharedItems containsString="0" containsBlank="1" containsNumber="1" containsInteger="1" minValue="0" maxValue="0"/>
    </cacheField>
    <cacheField name="Sale Price" numFmtId="44">
      <sharedItems containsSemiMixedTypes="0" containsString="0" containsNumber="1" containsInteger="1" minValue="0" maxValue="5500" count="9">
        <n v="1000"/>
        <n v="1475"/>
        <n v="266"/>
        <n v="135"/>
        <n v="160"/>
        <n v="3500"/>
        <n v="0" u="1"/>
        <n v="5500" u="1"/>
        <n v="1500" u="1"/>
      </sharedItems>
    </cacheField>
    <cacheField name="Purchasing Discount % Fixed" numFmtId="9">
      <sharedItems containsNonDate="0" containsString="0" containsBlank="1"/>
    </cacheField>
    <cacheField name="Our Discount Calculated" numFmtId="9">
      <sharedItems containsSemiMixedTypes="0" containsString="0" containsNumber="1" containsInteger="1" minValue="0" maxValue="0"/>
    </cacheField>
    <cacheField name="Fixed Purchase Price" numFmtId="0">
      <sharedItems containsNonDate="0" containsString="0" containsBlank="1"/>
    </cacheField>
    <cacheField name="Cost Each Calculated" numFmtId="44">
      <sharedItems containsSemiMixedTypes="0" containsString="0" containsNumber="1" containsInteger="1" minValue="135" maxValue="3500"/>
    </cacheField>
    <cacheField name="Extended Sale  (QTY*Sale Price)" numFmtId="44">
      <sharedItems containsSemiMixedTypes="0" containsString="0" containsNumber="1" containsInteger="1" minValue="0" maxValue="3500"/>
    </cacheField>
    <cacheField name="Purchase Cost Extended" numFmtId="44">
      <sharedItems containsSemiMixedTypes="0" containsString="0" containsNumber="1" containsInteger="1" minValue="0" maxValue="3500"/>
    </cacheField>
    <cacheField name="Line Margin %" numFmtId="164">
      <sharedItems containsSemiMixedTypes="0" containsString="0" containsNumber="1" containsInteger="1" minValue="0" maxValue="0" count="1">
        <n v="0"/>
      </sharedItems>
    </cacheField>
    <cacheField name="State Category" numFmtId="0">
      <sharedItems containsBlank="1" count="2">
        <s v="Identified"/>
        <m/>
      </sharedItems>
    </cacheField>
    <cacheField name="FMEA Item" numFmtId="0">
      <sharedItems containsBlank="1"/>
    </cacheField>
    <cacheField name="Risk Type" numFmtId="0">
      <sharedItems count="4">
        <s v="Process"/>
        <s v="Business"/>
        <s v="Device"/>
        <s v="Use"/>
      </sharedItems>
    </cacheField>
    <cacheField name="Risk Department (###)" numFmtId="0">
      <sharedItems count="1">
        <s v="000"/>
      </sharedItems>
    </cacheField>
    <cacheField name="Department Area (#)" numFmtId="0">
      <sharedItems containsSemiMixedTypes="0" containsString="0" containsNumber="1" containsInteger="1" minValue="0" maxValue="0"/>
    </cacheField>
    <cacheField name="Department Sub Area (#)" numFmtId="0">
      <sharedItems containsSemiMixedTypes="0" containsString="0" containsNumber="1" containsInteger="1" minValue="0" maxValue="0"/>
    </cacheField>
    <cacheField name="Department Unique Area (#)" numFmtId="0">
      <sharedItems containsSemiMixedTypes="0" containsString="0" containsNumber="1" containsInteger="1" minValue="0" maxValue="0"/>
    </cacheField>
    <cacheField name="Control Plan Group ID" numFmtId="0">
      <sharedItems/>
    </cacheField>
    <cacheField name="Attribute of Control Plan ID" numFmtId="0">
      <sharedItems containsBlank="1"/>
    </cacheField>
    <cacheField name="Full Process Code" numFmtId="0">
      <sharedItems count="2">
        <s v="000000"/>
        <s v="" u="1"/>
      </sharedItems>
    </cacheField>
    <cacheField name="Area Code (#)" numFmtId="0">
      <sharedItems/>
    </cacheField>
    <cacheField name="Notes" numFmtId="0">
      <sharedItems containsNonDate="0" containsString="0" containsBlank="1" count="1">
        <m/>
      </sharedItems>
    </cacheField>
    <cacheField name="Benefits" numFmtId="0">
      <sharedItems containsBlank="1"/>
    </cacheField>
    <cacheField name="Efforts" numFmtId="0">
      <sharedItems containsBlank="1"/>
    </cacheField>
    <cacheField name="B&amp;E Quadrant (1/9)" numFmtId="0">
      <sharedItems containsSemiMixedTypes="0" containsString="0" containsNumber="1" containsInteger="1" minValue="0" maxValue="7"/>
    </cacheField>
    <cacheField name="Unique Risk ID" numFmtId="0">
      <sharedItems count="233">
        <s v="PFMEA-000000-Example.0"/>
        <s v="BFMEA-000000-Example.1.0 Child Category "/>
        <s v="DFMEA-000000-Example.1.0 Child Category "/>
        <s v="DFMEA-000000-Example.1.1 Sub 1 of Child Category 1"/>
        <s v="DFMEA-000000-Example.1.11 Sub 1 of Sub 1 of Child Category 1"/>
        <s v="DFMEA-000000-Example.1.1111 Sub 1 of Sub 1 of Sub 1 of Sub 1 of Child Category 1"/>
        <s v="DFMEA-000000-Example.1.12 Sub 2 of Sub 1 of Child Category 1"/>
        <s v="DFMEA-000000-Example.1.2 Sub 2 of Child Category"/>
        <s v="DFMEA-000000-Example."/>
        <s v="UFMEA-000000-URS."/>
        <s v="DFMEA-100602-005.1" u="1"/>
        <s v="PFMEA-100600-001.0" u="1"/>
        <s v="PFMEA-225600-001.0" u="1"/>
        <s v="DFMEA-100601-008.0" u="1"/>
        <s v="PFMEA-100600-001.1" u="1"/>
        <s v="PFMEA-225600-001.1" u="1"/>
        <s v="DFMEA-100601-008.1" u="1"/>
        <s v="PFMEA-100601-003.0" u="1"/>
        <s v="PFMEA-100603-002.0" u="1"/>
        <s v="PFMEA-225601-003.0" u="1"/>
        <s v="PFMEA-225603-002.0" u="1"/>
        <s v="DFMEA-100601-008.2" u="1"/>
        <s v="PFMEA-100601-003.1" u="1"/>
        <s v="PFMEA-225601-003.1" u="1"/>
        <s v="PFMEA-100601-003.2" u="1"/>
        <s v="PFMEA-100602-005.0" u="1"/>
        <s v="PFMEA-225601-003.2" u="1"/>
        <s v="PFMEA-225602-005.0" u="1"/>
        <s v="PFMEA-100602-005.1" u="1"/>
        <s v="PFMEA-225602-005.1" u="1"/>
        <s v="PFMEA-100601-008.0" u="1"/>
        <s v="PFMEA-225601-008.0" u="1"/>
        <s v="PFMEA-100601-008.1" u="1"/>
        <s v="PFMEA-225601-008.1" u="1"/>
        <s v="PFMEA-100601-008.2" u="1"/>
        <s v="PFMEA-225601-008.2" u="1"/>
        <s v="DFMEA-100600-002.0" u="1"/>
        <s v="DFMEA-100602-001.0" u="1"/>
        <s v="UFMEA-225633-001." u="1"/>
        <s v="DFMEA-100600-002.1" u="1"/>
        <s v="DFMEA-100602-001.1" u="1"/>
        <s v="DFMEA-100602-010.0" u="1"/>
        <s v="DFMEA-100602-." u="1"/>
        <s v="DFMEA-100601-004.0" u="1"/>
        <s v="DFMEA-100603-003.0" u="1"/>
        <s v="DFMEA-100601-004.1" u="1"/>
        <s v="DFMEA-100600-007.0" u="1"/>
        <s v="DFMEA-100602-006.0" u="1"/>
        <s v="DFMEA-100600-007.1" u="1"/>
        <s v="DFMEA-225000-000.0" u="1"/>
        <s v="PFMEA-100600-002.0" u="1"/>
        <s v="PFMEA-100602-001.0" u="1"/>
        <s v="PFMEA-225600-002.0" u="1"/>
        <s v="PFMEA-225602-001.0" u="1"/>
        <s v="DFMEA-100601-009.0" u="1"/>
        <s v="DFMEA-225000-000.1" u="1"/>
        <s v="PFMEA-100600-002.1" u="1"/>
        <s v="PFMEA-100602-001.1" u="1"/>
        <s v="PFMEA-100602-010.0" u="1"/>
        <s v="PFMEA-225600-002.1" u="1"/>
        <s v="PFMEA-225602-001.1" u="1"/>
        <s v="PFMEA-225602-010.0" u="1"/>
        <s v="PFMEA-100602-." u="1"/>
        <s v="DFMEA-100601-009.1" u="1"/>
        <s v="PFMEA-100601-004.0" u="1"/>
        <s v="PFMEA-100603-003.0" u="1"/>
        <s v="PFMEA-225601-004.0" u="1"/>
        <s v="PFMEA-225603-003.0" u="1"/>
        <s v="PFMEA-100601-004.1" u="1"/>
        <s v="PFMEA-225601-004.1" u="1"/>
        <s v="PFMEA-100600-007.0" u="1"/>
        <s v="PFMEA-100602-006.0" u="1"/>
        <s v="PFMEA-225600-007.0" u="1"/>
        <s v="PFMEA-225602-006.0" u="1"/>
        <s v="DFMEA-100000-.0" u="1"/>
        <s v="PFMEA-100600-007.1" u="1"/>
        <s v="PFMEA-225600-007.1" u="1"/>
        <s v="PFMEA-100601-009.0" u="1"/>
        <s v="PFMEA-225601-009.0" u="1"/>
        <s v="PFMEA-100601-009.1" u="1"/>
        <s v="PFMEA-225601-009.1" u="1"/>
        <s v="PFMEA-225602-." u="1"/>
        <s v="PFMEA-100000-.0" u="1"/>
        <s v="DFMEA-100600-003.0" u="1"/>
        <s v="DFMEA-100602-002.0" u="1"/>
        <s v="PFMEA-000000-Example." u="1"/>
        <s v="PFMEA-000000-Example.1.1111 Sub 1 of Sub 1 of Sub 1 of Sub 1 of Child Category 1" u="1"/>
        <s v="DFMEA-100100-003." u="1"/>
        <s v="DFMEA-100600-003.1" u="1"/>
        <s v="DFMEA-100602-002.1" u="1"/>
        <s v="DFMEA-100602-011.0" u="1"/>
        <s v="DFMEA-100601-005.0" u="1"/>
        <s v="DFMEA-100603-004.0" u="1"/>
        <s v="DFMEA-100601-005.1" u="1"/>
        <s v="DFMEA-100602-007.0" u="1"/>
        <s v="PFMEA-100600-003.0" u="1"/>
        <s v="PFMEA-100602-002.0" u="1"/>
        <s v="PFMEA-225600-003.0" u="1"/>
        <s v="PFMEA-225602-002.0" u="1"/>
        <s v="PFMEA-100100-003." u="1"/>
        <s v="DFMEA-100000-001.1" u="1"/>
        <s v="PFMEA-100600-003.1" u="1"/>
        <s v="PFMEA-100602-002.1" u="1"/>
        <s v="PFMEA-100602-011.0" u="1"/>
        <s v="PFMEA-225600-003.1" u="1"/>
        <s v="PFMEA-225602-002.1" u="1"/>
        <s v="PFMEA-225602-011.0" u="1"/>
        <s v="DFMEA-100000-001.2" u="1"/>
        <s v="PFMEA-100601-005.0" u="1"/>
        <s v="PFMEA-100603-004.0" u="1"/>
        <s v="PFMEA-225601-005.0" u="1"/>
        <s v="PFMEA-225603-004.0" u="1"/>
        <s v="PFMEA-000000-." u="1"/>
        <s v="PFMEA-225000-.0" u="1"/>
        <s v="PFMEA-100601-005.1" u="1"/>
        <s v="PFMEA-225601-005.1" u="1"/>
        <s v="PFMEA-100602-007.0" u="1"/>
        <s v="PFMEA-225602-007.0" u="1"/>
        <s v="PFMEA-100000-001.0" u="1"/>
        <s v="PFMEA-100000-001.1" u="1"/>
        <s v="PFMEA-225000-001.1" u="1"/>
        <s v="PFMEA-225000-001.1.1" u="1"/>
        <s v="PFMEA-100000-001.2" u="1"/>
        <s v="PFMEA-225000-001.2" u="1"/>
        <s v="DFMEA-100601-001.0" u="1"/>
        <s v="PFMEA-000000-Example.1.0 Child Category " u="1"/>
        <s v="DFMEA-100601-001.1" u="1"/>
        <s v="DFMEA-100601-010.0" u="1"/>
        <s v="DFMEA-100600-004.0" u="1"/>
        <s v="DFMEA-100601-010.1" u="1"/>
        <s v="DFMEA-100602-003.0" u="1"/>
        <s v="DFMEA-100600-004.1" u="1"/>
        <s v="DFMEA-100602-003.1" u="1"/>
        <s v="DFMEA-100600-004.2" u="1"/>
        <s v="DFMEA-100601-006.0" u="1"/>
        <s v="DFMEA-100603-005.0" u="1"/>
        <s v="PFMEA-100601-001.0" u="1"/>
        <s v="PFMEA-225601-001.0" u="1"/>
        <s v="PFMEA-100000-Example.0" u="1"/>
        <s v="DFMEA-100602-008.0" u="1"/>
        <s v="PFMEA-100601-001.1" u="1"/>
        <s v="PFMEA-100601-010.0" u="1"/>
        <s v="PFMEA-225601-001.1" u="1"/>
        <s v="PFMEA-225601-010.0" u="1"/>
        <s v="PFMEA-100600-004.0" u="1"/>
        <s v="PFMEA-100601-010.1" u="1"/>
        <s v="PFMEA-100602-003.0" u="1"/>
        <s v="PFMEA-225600-004.0" u="1"/>
        <s v="PFMEA-225601-010.1" u="1"/>
        <s v="PFMEA-225602-003.0" u="1"/>
        <s v="PFMEA-000000-Example.1" u="1"/>
        <s v="PFMEA-100000-Example.1" u="1"/>
        <s v="PFMEA-100600-004.1" u="1"/>
        <s v="PFMEA-100602-003.1" u="1"/>
        <s v="PFMEA-225600-004.1" u="1"/>
        <s v="PFMEA-225602-003.1" u="1"/>
        <s v="PFMEA-100600-004.2" u="1"/>
        <s v="PFMEA-100601-006.0" u="1"/>
        <s v="PFMEA-100603-005.0" u="1"/>
        <s v="PFMEA-225600-004.2" u="1"/>
        <s v="PFMEA-225601-006.0" u="1"/>
        <s v="PFMEA-225603-005.0" u="1"/>
        <s v="PFMEA-000000-Example.2" u="1"/>
        <s v="PFMEA-100000-Example.2" u="1"/>
        <s v="PFMEA-000000-Example.1.1 Sub 1 of Child Category 1" u="1"/>
        <s v="PFMEA-100602-008.0" u="1"/>
        <s v="PFMEA-225602-008.0" u="1"/>
        <s v="DFMEA-100303-002.0" u="1"/>
        <s v="DFMEA-100303-002.1" u="1"/>
        <s v="PFMEA-000000-Example.1.11 Sub 1 of Sub 1 of Child Category 1" u="1"/>
        <s v="PFMEA-000000-Example.1.12 Sub 2 of Sub 1 of Child Category 1" u="1"/>
        <s v="DFMEA-100601-002.0" u="1"/>
        <s v="DFMEA-100603-001.0" u="1"/>
        <s v="DFMEA-100601-002.1" u="1"/>
        <s v="DFMEA-100601-011.0" u="1"/>
        <s v="error" u="1"/>
        <s v="DFMEA-100600-005.0" u="1"/>
        <s v="DFMEA-100601-002.2" u="1"/>
        <s v="DFMEA-100601-011.1" u="1"/>
        <s v="DFMEA-100602-004.0" u="1"/>
        <s v="PFMEA-100303-002.0" u="1"/>
        <s v="PFMEA-225303-002.0" u="1"/>
        <s v="DFMEA-100600-005.1" u="1"/>
        <s v="DFMEA-100602-004.1" u="1"/>
        <s v="PFMEA-100303-002.1" u="1"/>
        <s v="PFMEA-225303-002.1" u="1"/>
        <s v="DFMEA-100601-007.0" u="1"/>
        <s v="DFMEA-100603-006.0" u="1"/>
        <s v="PFMEA-100601-002.0" u="1"/>
        <s v="PFMEA-100603-001.0" u="1"/>
        <s v="PFMEA-225601-002.0" u="1"/>
        <s v="PFMEA-225603-001.0" u="1"/>
        <s v="DFMEA-100602-009.0" u="1"/>
        <s v="PFMEA-100601-002.1" u="1"/>
        <s v="PFMEA-100601-011.0" u="1"/>
        <s v="PFMEA-225601-002.1" u="1"/>
        <s v="PFMEA-225601-011.0" u="1"/>
        <s v="PFMEA-100600-005.0" u="1"/>
        <s v="PFMEA-100601-002.2" u="1"/>
        <s v="PFMEA-100601-011.1" u="1"/>
        <s v="PFMEA-100602-004.0" u="1"/>
        <s v="PFMEA-225600-005.0" u="1"/>
        <s v="PFMEA-225601-002.2" u="1"/>
        <s v="PFMEA-225601-011.1" u="1"/>
        <s v="PFMEA-225602-004.0" u="1"/>
        <s v="PFMEA-100600-005.1" u="1"/>
        <s v="PFMEA-100602-004.1" u="1"/>
        <s v="PFMEA-225600-005.1" u="1"/>
        <s v="PFMEA-225602-004.1" u="1"/>
        <s v="DFMEA-100000-003.2" u="1"/>
        <s v="PFMEA-100601-007.0" u="1"/>
        <s v="PFMEA-100603-006.0" u="1"/>
        <s v="PFMEA-225601-007.0" u="1"/>
        <s v="PFMEA-225603-006.0" u="1"/>
        <s v="PFMEA-225100-003." u="1"/>
        <s v="DFMEA-100302-001.0" u="1"/>
        <s v="DFMEA-100302-001.1" u="1"/>
        <s v="PFMEA-100602-009.0" u="1"/>
        <s v="PFMEA-225602-009.0" u="1"/>
        <s v="PFMEA-000000-Example.1.2 Sub 2 of Child Category" u="1"/>
        <s v="DFMEA-100600-001.0" u="1"/>
        <s v="DFMEA-100600-001.1" u="1"/>
        <s v="PFMEA-100000-003.2" u="1"/>
        <s v="PFMEA-225000-003.2" u="1"/>
        <s v="DFMEA-100601-003.0" u="1"/>
        <s v="DFMEA-100603-002.0" u="1"/>
        <s v="PFMEA-100302-001.0" u="1"/>
        <s v="PFMEA-225302-001.0" u="1"/>
        <s v="DFMEA-100601-003.1" u="1"/>
        <s v="PFMEA-100302-001.1" u="1"/>
        <s v="PFMEA-225302-001.1" u="1"/>
        <s v="DFMEA-100601-003.2" u="1"/>
        <s v="DFMEA-100602-005.0" u="1"/>
      </sharedItems>
    </cacheField>
    <cacheField name="Risk ID Group" numFmtId="0">
      <sharedItems count="132">
        <s v="PFMEA-000000-Example"/>
        <s v="BFMEA-000000-Example"/>
        <s v="DFMEA-000000-Example"/>
        <s v="UFMEA-000000-URS"/>
        <s v="PFMEA-100601-003" u="1"/>
        <s v="PFMEA-100603-002" u="1"/>
        <s v="PFMEA-100602-005" u="1"/>
        <s v="PFMEA-225100-003" u="1"/>
        <s v="PFMEA-225600-001" u="1"/>
        <s v="PFMEA-100601-008" u="1"/>
        <s v="PFMEA-225601-003" u="1"/>
        <s v="PFMEA-225603-002" u="1"/>
        <s v="PFMEA-225602-005" u="1"/>
        <s v="DFMEA-100600-002" u="1"/>
        <s v="DFMEA-100602-001" u="1"/>
        <s v="PFMEA-225601-008" u="1"/>
        <s v="DFMEA-100602-010" u="1"/>
        <s v="DFMEA-100601-004" u="1"/>
        <s v="DFMEA-100603-003" u="1"/>
        <s v="DFMEA-100600-007" u="1"/>
        <s v="DFMEA-100602-006" u="1"/>
        <s v="PFMEA-100600-002" u="1"/>
        <s v="PFMEA-100602-001" u="1"/>
        <s v="DFMEA-100601-009" u="1"/>
        <s v="PFMEA-100602-010" u="1"/>
        <s v="PFMEA-100601-004" u="1"/>
        <s v="PFMEA-100603-003" u="1"/>
        <s v="DFMEA-225000-000" u="1"/>
        <s v="PFMEA-100600-007" u="1"/>
        <s v="PFMEA-100602-006" u="1"/>
        <s v="PFMEA-225600-002" u="1"/>
        <s v="PFMEA-225602-001" u="1"/>
        <s v="PFMEA-225602-010" u="1"/>
        <s v="PFMEA-100601-009" u="1"/>
        <s v="PFMEA-225601-004" u="1"/>
        <s v="PFMEA-225603-003" u="1"/>
        <s v="PFMEA-225600-007" u="1"/>
        <s v="PFMEA-225602-006" u="1"/>
        <s v="UFMEA-225633-001" u="1"/>
        <s v="DFMEA-100600-003" u="1"/>
        <s v="DFMEA-100602-002" u="1"/>
        <s v="PFMEA-225601-009" u="1"/>
        <s v="DFMEA-100602-011" u="1"/>
        <s v="DFMEA-100601-005" u="1"/>
        <s v="DFMEA-100603-004" u="1"/>
        <s v="DFMEA-100602-" u="1"/>
        <s v="DFMEA-100602-007" u="1"/>
        <s v="DFMEA-100000-001" u="1"/>
        <s v="PFMEA-100600-003" u="1"/>
        <s v="PFMEA-100602-002" u="1"/>
        <s v="PFMEA-100602-011" u="1"/>
        <s v="PFMEA-100601-005" u="1"/>
        <s v="PFMEA-100603-004" u="1"/>
        <s v="PFMEA-100000-Example" u="1"/>
        <s v="PFMEA-100602-" u="1"/>
        <s v="PFMEA-100602-007" u="1"/>
        <s v="PFMEA-225600-003" u="1"/>
        <s v="PFMEA-225602-002" u="1"/>
        <s v="PFMEA-100000-001" u="1"/>
        <s v="PFMEA-225602-011" u="1"/>
        <s v="PFMEA-225601-005" u="1"/>
        <s v="PFMEA-225603-004" u="1"/>
        <s v="DFMEA-100601-001" u="1"/>
        <s v="PFMEA-225602-007" u="1"/>
        <s v="DFMEA-100601-010" u="1"/>
        <s v="PFMEA-225000-001" u="1"/>
        <s v="DFMEA-100600-004" u="1"/>
        <s v="DFMEA-100602-003" u="1"/>
        <s v="PFMEA-225602-" u="1"/>
        <s v="DFMEA-100601-006" u="1"/>
        <s v="DFMEA-100603-005" u="1"/>
        <s v="PFMEA-100601-001" u="1"/>
        <s v="DFMEA-100602-008" u="1"/>
        <s v="PFMEA-100601-010" u="1"/>
        <s v="PFMEA-100600-004" u="1"/>
        <s v="PFMEA-100602-003" u="1"/>
        <s v="PFMEA-100601-006" u="1"/>
        <s v="PFMEA-100603-005" u="1"/>
        <s v="PFMEA-225601-001" u="1"/>
        <s v="PFMEA-225601-010" u="1"/>
        <s v="DFMEA-100000-" u="1"/>
        <s v="PFMEA-100602-008" u="1"/>
        <s v="PFMEA-225600-004" u="1"/>
        <s v="PFMEA-225602-003" u="1"/>
        <s v="PFMEA-000000-" u="1"/>
        <s v="DFMEA-100303-002" u="1"/>
        <s v="PFMEA-225601-006" u="1"/>
        <s v="PFMEA-225603-005" u="1"/>
        <s v="DFMEA-100601-002" u="1"/>
        <s v="DFMEA-100603-001" u="1"/>
        <s v="PFMEA-225602-008" u="1"/>
        <s v="PFMEA-100000-" u="1"/>
        <s v="DFMEA-100601-011" u="1"/>
        <s v="DFMEA-100600-005" u="1"/>
        <s v="DFMEA-100602-004" u="1"/>
        <s v="PFMEA-100303-002" u="1"/>
        <s v="error" u="1"/>
        <s v="DFMEA-100601-007" u="1"/>
        <s v="DFMEA-100603-006" u="1"/>
        <s v="PFMEA-100601-002" u="1"/>
        <s v="PFMEA-100603-001" u="1"/>
        <s v="DFMEA-100602-009" u="1"/>
        <s v="PFMEA-100601-011" u="1"/>
        <s v="PFMEA-225303-002" u="1"/>
        <s v="DFMEA-100000-003" u="1"/>
        <s v="PFMEA-100600-005" u="1"/>
        <s v="PFMEA-100602-004" u="1"/>
        <s v="PFMEA-225000-" u="1"/>
        <s v="PFMEA-100601-007" u="1"/>
        <s v="PFMEA-100603-006" u="1"/>
        <s v="PFMEA-225601-002" u="1"/>
        <s v="PFMEA-225603-001" u="1"/>
        <s v="DFMEA-100302-001" u="1"/>
        <s v="PFMEA-225601-011" u="1"/>
        <s v="PFMEA-100602-009" u="1"/>
        <s v="PFMEA-225600-005" u="1"/>
        <s v="PFMEA-225602-004" u="1"/>
        <s v="PFMEA-100000-003" u="1"/>
        <s v="DFMEA-100100-003" u="1"/>
        <s v="DFMEA-100600-001" u="1"/>
        <s v="PFMEA-225601-007" u="1"/>
        <s v="PFMEA-225603-006" u="1"/>
        <s v="DFMEA-100601-003" u="1"/>
        <s v="DFMEA-100603-002" u="1"/>
        <s v="PFMEA-100302-001" u="1"/>
        <s v="PFMEA-225602-009" u="1"/>
        <s v="PFMEA-225000-003" u="1"/>
        <s v="DFMEA-100602-005" u="1"/>
        <s v="PFMEA-100100-003" u="1"/>
        <s v="PFMEA-100600-001" u="1"/>
        <s v="DFMEA-100601-008" u="1"/>
        <s v="PFMEA-225302-001" u="1"/>
      </sharedItems>
    </cacheField>
    <cacheField name="Hazard ID" numFmtId="0">
      <sharedItems containsNonDate="0" containsString="0" containsBlank="1"/>
    </cacheField>
    <cacheField name="Affect Equipment IDs or Description" numFmtId="0">
      <sharedItems containsNonDate="0" containsString="0" containsBlank="1"/>
    </cacheField>
    <cacheField name="Risk: _x000a_Potential Hazardous Situation_x000a__x000a_Corrective Action:_x000a_Deliverable for Symptom Prescription" numFmtId="0">
      <sharedItems containsNonDate="0" containsString="0" containsBlank="1"/>
    </cacheField>
    <cacheField name="Potential Effect - Down Steam Customer Effect" numFmtId="0">
      <sharedItems containsNonDate="0" containsString="0" containsBlank="1"/>
    </cacheField>
    <cacheField name="Potential _x000a_Cause of Design Failure" numFmtId="0">
      <sharedItems containsNonDate="0" containsString="0" containsBlank="1"/>
    </cacheField>
    <cacheField name="Corrective Action Implemented (Y,N,N/A)" numFmtId="0">
      <sharedItems containsNonDate="0" containsString="0" containsBlank="1"/>
    </cacheField>
    <cacheField name="Risk Evaluation Conditional Formatting" numFmtId="0">
      <sharedItems/>
    </cacheField>
    <cacheField name="Severity" numFmtId="0">
      <sharedItems containsString="0" containsBlank="1" containsNumber="1" containsInteger="1" minValue="-3" maxValue="5" count="4">
        <n v="5"/>
        <n v="-3"/>
        <m/>
        <n v="-2" u="1"/>
      </sharedItems>
    </cacheField>
    <cacheField name="Occurrence" numFmtId="0">
      <sharedItems containsString="0" containsBlank="1" containsNumber="1" containsInteger="1" minValue="-3" maxValue="5" count="5">
        <n v="5"/>
        <n v="-2"/>
        <n v="-1"/>
        <m/>
        <n v="-3" u="1"/>
      </sharedItems>
    </cacheField>
    <cacheField name="Detection Level Risk" numFmtId="0">
      <sharedItems containsString="0" containsBlank="1" containsNumber="1" containsInteger="1" minValue="-3" maxValue="5" count="3">
        <n v="5"/>
        <n v="-3"/>
        <m/>
      </sharedItems>
    </cacheField>
    <cacheField name="RPN Unmitigated" numFmtId="0">
      <sharedItems containsMixedTypes="1" containsNumber="1" containsInteger="1" minValue="0" maxValue="125" count="3">
        <n v="125"/>
        <s v=""/>
        <n v="0" u="1"/>
      </sharedItems>
    </cacheField>
    <cacheField name="Risk" numFmtId="0">
      <sharedItems count="3">
        <s v="R4"/>
        <s v=""/>
        <s v="R1" u="1"/>
      </sharedItems>
    </cacheField>
    <cacheField name="RPN Mitigated" numFmtId="0">
      <sharedItems containsMixedTypes="1" containsNumber="1" containsInteger="1" minValue="125" maxValue="125"/>
    </cacheField>
    <cacheField name="Mitigated Risk" numFmtId="0">
      <sharedItems count="5">
        <s v="R4"/>
        <s v=""/>
        <s v="R1" u="1"/>
        <s v="R2" u="1"/>
        <s v="Error" u="1"/>
      </sharedItems>
    </cacheField>
    <cacheField name="B&amp;E Quadrant and Risk" numFmtId="0">
      <sharedItems count="4">
        <s v="2R4"/>
        <s v="7"/>
        <s v="0"/>
        <s v="2R1" u="1"/>
      </sharedItems>
    </cacheField>
    <cacheField name="Design" numFmtId="0">
      <sharedItems containsNonDate="0" containsString="0" containsBlank="1"/>
    </cacheField>
    <cacheField name="Protective Measure in the Medical Device" numFmtId="0">
      <sharedItems containsNonDate="0" containsString="0" containsBlank="1"/>
    </cacheField>
    <cacheField name="Information for Safety" numFmtId="0">
      <sharedItems containsNonDate="0" containsString="0" containsBlank="1"/>
    </cacheField>
    <cacheField name="Verification Reference" numFmtId="0">
      <sharedItems containsNonDate="0" containsString="0" containsBlank="1"/>
    </cacheField>
    <cacheField name="Social Metric" numFmtId="0">
      <sharedItems containsString="0" containsBlank="1" containsNumber="1" containsInteger="1" minValue="2" maxValue="2"/>
    </cacheField>
    <cacheField name="Human Metric" numFmtId="0">
      <sharedItems containsString="0" containsBlank="1" containsNumber="1" containsInteger="1" minValue="-1" maxValue="4"/>
    </cacheField>
    <cacheField name="Economic Metric" numFmtId="0">
      <sharedItems containsString="0" containsBlank="1" containsNumber="1" containsInteger="1" minValue="-2" maxValue="5"/>
    </cacheField>
    <cacheField name="Environmental Metric" numFmtId="0">
      <sharedItems containsString="0" containsBlank="1" containsNumber="1" containsInteger="1" minValue="-1" maxValue="2"/>
    </cacheField>
    <cacheField name="Sustainability RPM Mitigated" numFmtId="0">
      <sharedItems containsMixedTypes="1" containsNumber="1" containsInteger="1" minValue="80" maxValue="80"/>
    </cacheField>
    <cacheField name="Sustainability RPN" numFmtId="0">
      <sharedItems/>
    </cacheField>
    <cacheField name="Sustainability Mitigated RPM " numFmtId="0">
      <sharedItems/>
    </cacheField>
    <cacheField name="Default Unit" numFmtId="0">
      <sharedItems containsNonDate="0" containsString="0" containsBlank="1"/>
    </cacheField>
    <cacheField name="Unit Group" numFmtId="0">
      <sharedItems containsNonDate="0" containsString="0" containsBlank="1"/>
    </cacheField>
    <cacheField name="Decimals Supported" numFmtId="0">
      <sharedItems containsNonDate="0" containsString="0" containsBlank="1"/>
    </cacheField>
    <cacheField name="Lead Time" numFmtId="0">
      <sharedItems containsNonDate="0" containsString="0" containsBlank="1"/>
    </cacheField>
    <cacheField name="Link" numFmtId="0">
      <sharedItems containsNonDate="0" containsString="0" containsBlank="1"/>
    </cacheField>
    <cacheField name="Alarm Low" numFmtId="0">
      <sharedItems containsNonDate="0" containsString="0" containsBlank="1"/>
    </cacheField>
    <cacheField name="Alarm High" numFmtId="0">
      <sharedItems containsNonDate="0" containsString="0" containsBlank="1"/>
    </cacheField>
    <cacheField name="Alarm Low Low" numFmtId="0">
      <sharedItems containsNonDate="0" containsString="0" containsBlank="1"/>
    </cacheField>
    <cacheField name="Alarm High High" numFmtId="0">
      <sharedItems containsNonDate="0" containsString="0" containsBlank="1"/>
    </cacheField>
    <cacheField name="Watts:" numFmtId="0">
      <sharedItems containsNonDate="0" containsString="0" containsBlank="1"/>
    </cacheField>
    <cacheField name="Amps:" numFmtId="0">
      <sharedItems containsNonDate="0" containsString="0" containsBlank="1"/>
    </cacheField>
    <cacheField name="Volts:" numFmtId="0">
      <sharedItems containsNonDate="0" containsString="0" containsBlank="1"/>
    </cacheField>
    <cacheField name="Ohms:" numFmtId="0">
      <sharedItems containsNonDate="0" containsString="0" containsBlank="1"/>
    </cacheField>
    <cacheField name="Watts Calculated" numFmtId="0">
      <sharedItems/>
    </cacheField>
    <cacheField name="Ohms Calculated" numFmtId="0">
      <sharedItems/>
    </cacheField>
    <cacheField name="Volts Calculated" numFmtId="0">
      <sharedItems/>
    </cacheField>
    <cacheField name="Amps Calculated" numFmtId="0">
      <sharedItems/>
    </cacheField>
    <cacheField name="Calculated watts/inch" numFmtId="0">
      <sharedItems/>
    </cacheField>
    <cacheField name="Power Requirements" numFmtId="0">
      <sharedItems/>
    </cacheField>
    <cacheField name="3Phase to Single Phase" numFmtId="0">
      <sharedItems/>
    </cacheField>
    <cacheField name="Rating with 25% Margin" numFmtId="0">
      <sharedItems/>
    </cacheField>
    <cacheField name="Thermocouple Included" numFmtId="0">
      <sharedItems containsNonDate="0" containsString="0" containsBlank="1"/>
    </cacheField>
    <cacheField name=" Length (inches):" numFmtId="0">
      <sharedItems containsNonDate="0" containsString="0" containsBlank="1"/>
    </cacheField>
    <cacheField name="Inner Diameter:" numFmtId="0">
      <sharedItems containsNonDate="0" containsString="0" containsBlank="1"/>
    </cacheField>
    <cacheField name=" Outer Diameter " numFmtId="0">
      <sharedItems containsNonDate="0" containsString="0" containsBlank="1"/>
    </cacheField>
    <cacheField name=" Special Equipment Notes" numFmtId="0">
      <sharedItems containsNonDate="0" containsString="0" containsBlank="1"/>
    </cacheField>
    <cacheField name="Watt Density" numFmtId="0">
      <sharedItems containsNonDate="0" containsString="0" containsBlank="1"/>
    </cacheField>
    <cacheField name="Wires Connected" numFmtId="0">
      <sharedItems containsNonDate="0" containsString="0" containsBlank="1"/>
    </cacheField>
    <cacheField name="Lead Length" numFmtId="0">
      <sharedItems containsNonDate="0" containsString="0" containsBlank="1"/>
    </cacheField>
    <cacheField name="Lead Type" numFmtId="0">
      <sharedItems containsNonDate="0" containsString="0" containsBlank="1"/>
    </cacheField>
    <cacheField name="Node 1" numFmtId="0">
      <sharedItems containsNonDate="0" containsString="0" containsBlank="1"/>
    </cacheField>
    <cacheField name="Node 2" numFmtId="0">
      <sharedItems containsNonDate="0" containsString="0" containsBlank="1"/>
    </cacheField>
    <cacheField name="Node 3" numFmtId="0">
      <sharedItems containsNonDate="0" containsString="0" containsBlank="1"/>
    </cacheField>
    <cacheField name="Node 4" numFmtId="0">
      <sharedItems containsNonDate="0" containsString="0" containsBlank="1"/>
    </cacheField>
    <cacheField name="Node 5" numFmtId="0">
      <sharedItems containsNonDate="0" containsString="0" containsBlank="1"/>
    </cacheField>
    <cacheField name="Node 0, Input 1" numFmtId="0">
      <sharedItems containsNonDate="0" containsString="0" containsBlank="1"/>
    </cacheField>
    <cacheField name="Node 0, Input 2" numFmtId="0">
      <sharedItems containsNonDate="0" containsString="0" containsBlank="1"/>
    </cacheField>
    <cacheField name="Node 0, Input 3" numFmtId="0">
      <sharedItems containsNonDate="0" containsString="0" containsBlank="1"/>
    </cacheField>
    <cacheField name="Node 0, Input 4" numFmtId="0">
      <sharedItems containsNonDate="0" containsString="0" containsBlank="1"/>
    </cacheField>
    <cacheField name="Node 0, Input 5" numFmtId="0">
      <sharedItems containsNonDate="0" containsString="0" containsBlank="1"/>
    </cacheField>
    <cacheField name="Node 0, Input 6" numFmtId="0">
      <sharedItems containsNonDate="0" containsString="0" containsBlank="1"/>
    </cacheField>
    <cacheField name="Node 0, Input 7" numFmtId="0">
      <sharedItems containsNonDate="0" containsString="0" containsBlank="1"/>
    </cacheField>
    <cacheField name="Node 0, Input 8" numFmtId="0">
      <sharedItems containsNonDate="0" containsString="0" containsBlank="1"/>
    </cacheField>
    <cacheField name="Node 0, Input 9" numFmtId="0">
      <sharedItems containsNonDate="0" containsString="0" containsBlank="1"/>
    </cacheField>
    <cacheField name="Node 0, Input 10" numFmtId="0">
      <sharedItems containsNonDate="0" containsString="0" containsBlank="1"/>
    </cacheField>
    <cacheField name="Node 0, Input 11" numFmtId="0">
      <sharedItems containsNonDate="0" containsString="0" containsBlank="1"/>
    </cacheField>
    <cacheField name="Node 0, Input 12" numFmtId="0">
      <sharedItems containsNonDate="0" containsString="0" containsBlank="1"/>
    </cacheField>
    <cacheField name="Node 0, Input 13" numFmtId="0">
      <sharedItems containsNonDate="0" containsString="0" containsBlank="1"/>
    </cacheField>
    <cacheField name="Node 0, Input 14" numFmtId="0">
      <sharedItems containsNonDate="0" containsString="0" containsBlank="1"/>
    </cacheField>
    <cacheField name="Node 0, Input 15" numFmtId="0">
      <sharedItems containsNonDate="0" containsString="0" containsBlank="1"/>
    </cacheField>
    <cacheField name="Node 0, Input 16" numFmtId="0">
      <sharedItems containsNonDate="0" containsString="0" containsBlank="1"/>
    </cacheField>
    <cacheField name="Node 0, Input 17" numFmtId="0">
      <sharedItems containsNonDate="0" containsString="0" containsBlank="1"/>
    </cacheField>
    <cacheField name="Node 0, Input 18" numFmtId="0">
      <sharedItems containsNonDate="0" containsString="0" containsBlank="1"/>
    </cacheField>
    <cacheField name="Node 0, Input 19" numFmtId="0">
      <sharedItems containsNonDate="0" containsString="0" containsBlank="1"/>
    </cacheField>
    <cacheField name="Node 0, Input 20" numFmtId="0">
      <sharedItems containsNonDate="0" containsString="0" containsBlank="1"/>
    </cacheField>
    <cacheField name="Node 0, Output 1" numFmtId="0">
      <sharedItems containsNonDate="0" containsString="0" containsBlank="1"/>
    </cacheField>
    <cacheField name="Node 0, Output 2" numFmtId="0">
      <sharedItems containsNonDate="0" containsString="0" containsBlank="1"/>
    </cacheField>
    <cacheField name="Node 0, Output 3" numFmtId="0">
      <sharedItems containsNonDate="0" containsString="0" containsBlank="1"/>
    </cacheField>
    <cacheField name="Node 0, Output 4" numFmtId="0">
      <sharedItems containsNonDate="0" containsString="0" containsBlank="1"/>
    </cacheField>
    <cacheField name="Node 0, Output 5" numFmtId="0">
      <sharedItems containsNonDate="0" containsString="0" containsBlank="1"/>
    </cacheField>
    <cacheField name="Node 0, Output 6" numFmtId="0">
      <sharedItems containsNonDate="0" containsString="0" containsBlank="1"/>
    </cacheField>
    <cacheField name="Node 0, Output 7" numFmtId="0">
      <sharedItems containsNonDate="0" containsString="0" containsBlank="1"/>
    </cacheField>
    <cacheField name="Node 0, Output 8" numFmtId="0">
      <sharedItems containsNonDate="0" containsString="0" containsBlank="1"/>
    </cacheField>
    <cacheField name="Node 0, Output 9" numFmtId="0">
      <sharedItems containsNonDate="0" containsString="0" containsBlank="1"/>
    </cacheField>
    <cacheField name="Node 0, Output 10" numFmtId="0">
      <sharedItems containsNonDate="0" containsString="0" containsBlank="1"/>
    </cacheField>
    <cacheField name="Node 0, Output 11" numFmtId="0">
      <sharedItems containsNonDate="0" containsString="0" containsBlank="1"/>
    </cacheField>
    <cacheField name="Node 0, Output 12" numFmtId="0">
      <sharedItems containsNonDate="0" containsString="0" containsBlank="1"/>
    </cacheField>
    <cacheField name="Node 0, Output 13" numFmtId="0">
      <sharedItems containsNonDate="0" containsString="0" containsBlank="1"/>
    </cacheField>
    <cacheField name="Node 0, Output 14" numFmtId="0">
      <sharedItems containsNonDate="0" containsString="0" containsBlank="1"/>
    </cacheField>
    <cacheField name="Node 0, Output 15" numFmtId="0">
      <sharedItems containsNonDate="0" containsString="0" containsBlank="1"/>
    </cacheField>
    <cacheField name="Node 0, Output 16" numFmtId="0">
      <sharedItems containsNonDate="0" containsString="0" containsBlank="1"/>
    </cacheField>
    <cacheField name="Node 0, Output 17" numFmtId="0">
      <sharedItems containsNonDate="0" containsString="0" containsBlank="1"/>
    </cacheField>
    <cacheField name="Node 0, Output 18" numFmtId="0">
      <sharedItems containsNonDate="0" containsString="0" containsBlank="1"/>
    </cacheField>
    <cacheField name="Node 0, Output 19" numFmtId="0">
      <sharedItems containsNonDate="0" containsString="0" containsBlank="1"/>
    </cacheField>
    <cacheField name="Node 0, Output 2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 pivotCacheId="2081799328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">
  <r>
    <s v="PLC Breaks during production"/>
    <x v="0"/>
    <x v="0"/>
    <s v="Panel"/>
    <s v="Programmable Logic Controller"/>
    <x v="0"/>
    <m/>
    <s v="00"/>
    <x v="0"/>
    <m/>
    <x v="0"/>
    <x v="0"/>
    <x v="0"/>
    <x v="0"/>
    <x v="0"/>
    <x v="0"/>
    <x v="0"/>
    <x v="0"/>
    <x v="0"/>
    <n v="1000"/>
    <n v="1"/>
    <x v="0"/>
    <d v="2022-10-13T00:00:00"/>
    <n v="1000"/>
    <n v="0"/>
    <x v="0"/>
    <m/>
    <n v="0"/>
    <m/>
    <n v="1000"/>
    <n v="1000"/>
    <n v="1000"/>
    <x v="0"/>
    <x v="0"/>
    <s v="Product Specifications-Risk"/>
    <x v="0"/>
    <x v="0"/>
    <n v="0"/>
    <n v="0"/>
    <n v="0"/>
    <s v="Example"/>
    <s v="0"/>
    <x v="0"/>
    <s v="000"/>
    <x v="0"/>
    <s v="Medium"/>
    <s v="Low"/>
    <n v="2"/>
    <x v="0"/>
    <x v="0"/>
    <m/>
    <m/>
    <m/>
    <m/>
    <m/>
    <m/>
    <b v="1"/>
    <x v="0"/>
    <x v="0"/>
    <x v="0"/>
    <x v="0"/>
    <x v="0"/>
    <n v="125"/>
    <x v="0"/>
    <x v="0"/>
    <m/>
    <m/>
    <m/>
    <m/>
    <n v="2"/>
    <n v="4"/>
    <n v="5"/>
    <n v="2"/>
    <n v="80"/>
    <s v="R4"/>
    <s v="R4"/>
    <m/>
    <m/>
    <m/>
    <m/>
    <m/>
    <m/>
    <m/>
    <m/>
    <m/>
    <m/>
    <m/>
    <m/>
    <m/>
    <s v=""/>
    <s v=""/>
    <s v=""/>
    <s v=""/>
    <s v=""/>
    <s v=""/>
    <s v=""/>
    <s v="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Preventative Maintenance Plan with Spare Part Inventory"/>
    <x v="0"/>
    <x v="0"/>
    <s v="Panel"/>
    <s v="Programmable Logic Controller"/>
    <x v="0"/>
    <m/>
    <s v="00"/>
    <x v="1"/>
    <s v="Preventative Maintenance Plan"/>
    <x v="1"/>
    <x v="1"/>
    <x v="0"/>
    <x v="1"/>
    <x v="1"/>
    <x v="1"/>
    <x v="1"/>
    <x v="1"/>
    <x v="0"/>
    <n v="1475"/>
    <n v="1"/>
    <x v="1"/>
    <d v="2022-10-13T00:00:00"/>
    <n v="1475"/>
    <m/>
    <x v="1"/>
    <m/>
    <n v="0"/>
    <m/>
    <n v="1475"/>
    <n v="1475"/>
    <n v="1475"/>
    <x v="0"/>
    <x v="0"/>
    <m/>
    <x v="1"/>
    <x v="0"/>
    <n v="0"/>
    <n v="0"/>
    <n v="0"/>
    <s v="Example"/>
    <s v="1.0 Child Category "/>
    <x v="0"/>
    <s v="000"/>
    <x v="0"/>
    <s v="Low"/>
    <s v="Medium"/>
    <n v="7"/>
    <x v="1"/>
    <x v="1"/>
    <m/>
    <m/>
    <m/>
    <m/>
    <m/>
    <m/>
    <b v="0"/>
    <x v="1"/>
    <x v="1"/>
    <x v="1"/>
    <x v="1"/>
    <x v="1"/>
    <s v=""/>
    <x v="1"/>
    <x v="1"/>
    <m/>
    <m/>
    <m/>
    <m/>
    <m/>
    <n v="-1"/>
    <n v="-2"/>
    <n v="-1"/>
    <s v=""/>
    <s v=""/>
    <s v=""/>
    <m/>
    <m/>
    <m/>
    <m/>
    <m/>
    <m/>
    <m/>
    <m/>
    <m/>
    <m/>
    <m/>
    <m/>
    <m/>
    <s v=""/>
    <s v=""/>
    <s v=""/>
    <s v=""/>
    <s v=""/>
    <s v=""/>
    <s v=""/>
    <s v="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Spare Part and Functional Test to User Requirements"/>
    <x v="0"/>
    <x v="0"/>
    <s v="Panel"/>
    <s v="Programmable Logic Controller"/>
    <x v="0"/>
    <m/>
    <s v="00"/>
    <x v="2"/>
    <s v="Initial Purchase"/>
    <x v="2"/>
    <x v="2"/>
    <x v="0"/>
    <x v="1"/>
    <x v="1"/>
    <x v="1"/>
    <x v="1"/>
    <x v="1"/>
    <x v="0"/>
    <n v="1475"/>
    <n v="1"/>
    <x v="1"/>
    <d v="2022-10-13T00:00:00"/>
    <n v="1475"/>
    <m/>
    <x v="1"/>
    <m/>
    <n v="0"/>
    <m/>
    <n v="1475"/>
    <n v="1475"/>
    <n v="1475"/>
    <x v="0"/>
    <x v="0"/>
    <m/>
    <x v="2"/>
    <x v="0"/>
    <n v="0"/>
    <n v="0"/>
    <n v="0"/>
    <s v="Example"/>
    <s v="1.0 Child Category "/>
    <x v="0"/>
    <s v="000"/>
    <x v="0"/>
    <s v="Low"/>
    <s v="Medium"/>
    <n v="7"/>
    <x v="2"/>
    <x v="2"/>
    <m/>
    <m/>
    <m/>
    <m/>
    <m/>
    <m/>
    <b v="0"/>
    <x v="1"/>
    <x v="2"/>
    <x v="1"/>
    <x v="1"/>
    <x v="1"/>
    <s v=""/>
    <x v="1"/>
    <x v="1"/>
    <m/>
    <m/>
    <m/>
    <m/>
    <m/>
    <m/>
    <m/>
    <m/>
    <s v=""/>
    <s v=""/>
    <s v=""/>
    <m/>
    <m/>
    <m/>
    <m/>
    <m/>
    <m/>
    <m/>
    <m/>
    <m/>
    <m/>
    <m/>
    <m/>
    <m/>
    <s v=""/>
    <s v=""/>
    <s v=""/>
    <s v=""/>
    <s v=""/>
    <s v=""/>
    <s v=""/>
    <s v="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Universal Analog Input in Slot 1 of 6"/>
    <x v="0"/>
    <x v="0"/>
    <s v="F4T Card 1"/>
    <s v="Programmable Logic Controller"/>
    <x v="0"/>
    <m/>
    <s v="00"/>
    <x v="3"/>
    <m/>
    <x v="3"/>
    <x v="3"/>
    <x v="0"/>
    <x v="2"/>
    <x v="1"/>
    <x v="1"/>
    <x v="1"/>
    <x v="1"/>
    <x v="1"/>
    <n v="266"/>
    <n v="1"/>
    <x v="2"/>
    <d v="2022-10-13T00:00:00"/>
    <n v="266"/>
    <m/>
    <x v="2"/>
    <m/>
    <n v="0"/>
    <m/>
    <n v="266"/>
    <n v="266"/>
    <n v="266"/>
    <x v="0"/>
    <x v="0"/>
    <m/>
    <x v="2"/>
    <x v="0"/>
    <n v="0"/>
    <n v="0"/>
    <n v="0"/>
    <s v="Example"/>
    <s v="1.1 Sub 1 of Child Category 1"/>
    <x v="0"/>
    <s v="000"/>
    <x v="0"/>
    <m/>
    <m/>
    <n v="0"/>
    <x v="3"/>
    <x v="2"/>
    <m/>
    <m/>
    <m/>
    <m/>
    <m/>
    <m/>
    <b v="0"/>
    <x v="2"/>
    <x v="3"/>
    <x v="2"/>
    <x v="1"/>
    <x v="1"/>
    <s v=""/>
    <x v="1"/>
    <x v="2"/>
    <m/>
    <m/>
    <m/>
    <m/>
    <m/>
    <m/>
    <m/>
    <m/>
    <s v=""/>
    <s v=""/>
    <s v=""/>
    <m/>
    <m/>
    <m/>
    <m/>
    <m/>
    <m/>
    <m/>
    <m/>
    <m/>
    <m/>
    <m/>
    <m/>
    <m/>
    <s v=""/>
    <s v=""/>
    <s v=""/>
    <s v=""/>
    <s v=""/>
    <s v=""/>
    <s v=""/>
    <s v="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Digital IO in Slot 2 of 6"/>
    <x v="0"/>
    <x v="0"/>
    <s v="F4T Card 2"/>
    <s v="Programmable Logic Controller"/>
    <x v="0"/>
    <m/>
    <s v="00"/>
    <x v="4"/>
    <m/>
    <x v="4"/>
    <x v="4"/>
    <x v="0"/>
    <x v="3"/>
    <x v="1"/>
    <x v="2"/>
    <x v="1"/>
    <x v="1"/>
    <x v="1"/>
    <n v="135"/>
    <n v="1"/>
    <x v="3"/>
    <d v="2022-10-13T00:00:00"/>
    <n v="135"/>
    <m/>
    <x v="3"/>
    <m/>
    <n v="0"/>
    <m/>
    <n v="135"/>
    <n v="135"/>
    <n v="135"/>
    <x v="0"/>
    <x v="1"/>
    <m/>
    <x v="2"/>
    <x v="0"/>
    <n v="0"/>
    <n v="0"/>
    <n v="0"/>
    <s v="Example"/>
    <s v="1.11 Sub 1 of Sub 1 of Child Category 1"/>
    <x v="0"/>
    <s v="000"/>
    <x v="0"/>
    <m/>
    <m/>
    <n v="0"/>
    <x v="4"/>
    <x v="2"/>
    <m/>
    <m/>
    <m/>
    <m/>
    <m/>
    <m/>
    <b v="0"/>
    <x v="2"/>
    <x v="3"/>
    <x v="2"/>
    <x v="1"/>
    <x v="1"/>
    <s v=""/>
    <x v="1"/>
    <x v="2"/>
    <m/>
    <m/>
    <m/>
    <m/>
    <m/>
    <m/>
    <m/>
    <m/>
    <s v=""/>
    <s v=""/>
    <s v=""/>
    <m/>
    <m/>
    <m/>
    <m/>
    <m/>
    <m/>
    <m/>
    <m/>
    <m/>
    <m/>
    <m/>
    <m/>
    <m/>
    <s v=""/>
    <s v=""/>
    <s v=""/>
    <s v=""/>
    <s v=""/>
    <s v=""/>
    <s v=""/>
    <s v="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Universal Analog Output in Slot 3 of 6"/>
    <x v="0"/>
    <x v="0"/>
    <s v="F4T Card 3"/>
    <s v="Programmable Logic Controller"/>
    <x v="0"/>
    <m/>
    <s v="00"/>
    <x v="5"/>
    <m/>
    <x v="5"/>
    <x v="5"/>
    <x v="0"/>
    <x v="4"/>
    <x v="1"/>
    <x v="3"/>
    <x v="1"/>
    <x v="1"/>
    <x v="1"/>
    <n v="160"/>
    <n v="1"/>
    <x v="4"/>
    <d v="2022-10-13T00:00:00"/>
    <n v="160"/>
    <m/>
    <x v="4"/>
    <m/>
    <n v="0"/>
    <m/>
    <n v="160"/>
    <n v="160"/>
    <n v="160"/>
    <x v="0"/>
    <x v="1"/>
    <m/>
    <x v="2"/>
    <x v="0"/>
    <n v="0"/>
    <n v="0"/>
    <n v="0"/>
    <s v="Example"/>
    <s v="1.1111 Sub 1 of Sub 1 of Sub 1 of Sub 1 of Child Category 1"/>
    <x v="0"/>
    <s v="000"/>
    <x v="0"/>
    <m/>
    <m/>
    <n v="0"/>
    <x v="5"/>
    <x v="2"/>
    <m/>
    <m/>
    <m/>
    <m/>
    <m/>
    <m/>
    <b v="0"/>
    <x v="2"/>
    <x v="3"/>
    <x v="2"/>
    <x v="1"/>
    <x v="1"/>
    <s v=""/>
    <x v="1"/>
    <x v="2"/>
    <m/>
    <m/>
    <m/>
    <m/>
    <m/>
    <m/>
    <m/>
    <m/>
    <s v=""/>
    <s v=""/>
    <s v=""/>
    <m/>
    <m/>
    <m/>
    <m/>
    <m/>
    <m/>
    <m/>
    <m/>
    <m/>
    <m/>
    <m/>
    <m/>
    <m/>
    <s v=""/>
    <s v=""/>
    <s v=""/>
    <s v=""/>
    <s v=""/>
    <s v=""/>
    <s v=""/>
    <s v="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Limit Card in Slot 4 of 6"/>
    <x v="0"/>
    <x v="0"/>
    <s v="F4T Card 4"/>
    <s v="Programmable Logic Controller"/>
    <x v="0"/>
    <m/>
    <s v="00"/>
    <x v="6"/>
    <m/>
    <x v="6"/>
    <x v="6"/>
    <x v="0"/>
    <x v="5"/>
    <x v="1"/>
    <x v="4"/>
    <x v="1"/>
    <x v="1"/>
    <x v="1"/>
    <n v="160"/>
    <n v="1"/>
    <x v="4"/>
    <d v="2022-10-13T00:00:00"/>
    <n v="160"/>
    <m/>
    <x v="4"/>
    <m/>
    <n v="0"/>
    <m/>
    <n v="160"/>
    <n v="160"/>
    <n v="160"/>
    <x v="0"/>
    <x v="1"/>
    <m/>
    <x v="2"/>
    <x v="0"/>
    <n v="0"/>
    <n v="0"/>
    <n v="0"/>
    <s v="Example"/>
    <s v="1.12 Sub 2 of Sub 1 of Child Category 1"/>
    <x v="0"/>
    <s v="000"/>
    <x v="0"/>
    <m/>
    <m/>
    <n v="0"/>
    <x v="6"/>
    <x v="2"/>
    <m/>
    <m/>
    <m/>
    <m/>
    <m/>
    <m/>
    <b v="0"/>
    <x v="2"/>
    <x v="3"/>
    <x v="2"/>
    <x v="1"/>
    <x v="1"/>
    <s v=""/>
    <x v="1"/>
    <x v="2"/>
    <m/>
    <m/>
    <m/>
    <m/>
    <m/>
    <m/>
    <m/>
    <m/>
    <s v=""/>
    <s v=""/>
    <s v=""/>
    <m/>
    <m/>
    <m/>
    <m/>
    <m/>
    <m/>
    <m/>
    <m/>
    <m/>
    <m/>
    <m/>
    <m/>
    <m/>
    <s v=""/>
    <s v=""/>
    <s v=""/>
    <s v=""/>
    <s v=""/>
    <s v=""/>
    <s v=""/>
    <s v="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Limit Card in Slot 5 of 6"/>
    <x v="0"/>
    <x v="0"/>
    <s v="F4T Card 5"/>
    <s v="Programmable Logic Controller"/>
    <x v="0"/>
    <m/>
    <s v="00"/>
    <x v="7"/>
    <m/>
    <x v="7"/>
    <x v="7"/>
    <x v="0"/>
    <x v="5"/>
    <x v="1"/>
    <x v="4"/>
    <x v="1"/>
    <x v="1"/>
    <x v="1"/>
    <n v="160"/>
    <n v="1"/>
    <x v="4"/>
    <d v="2022-10-13T00:00:00"/>
    <n v="160"/>
    <m/>
    <x v="4"/>
    <m/>
    <n v="0"/>
    <m/>
    <n v="160"/>
    <n v="160"/>
    <n v="160"/>
    <x v="0"/>
    <x v="1"/>
    <m/>
    <x v="2"/>
    <x v="0"/>
    <n v="0"/>
    <n v="0"/>
    <n v="0"/>
    <s v="Example"/>
    <s v="1.2 Sub 2 of Child Category"/>
    <x v="0"/>
    <s v="000"/>
    <x v="0"/>
    <m/>
    <m/>
    <n v="0"/>
    <x v="7"/>
    <x v="2"/>
    <m/>
    <m/>
    <m/>
    <m/>
    <m/>
    <m/>
    <b v="0"/>
    <x v="2"/>
    <x v="3"/>
    <x v="2"/>
    <x v="1"/>
    <x v="1"/>
    <s v=""/>
    <x v="1"/>
    <x v="2"/>
    <m/>
    <m/>
    <m/>
    <m/>
    <m/>
    <m/>
    <m/>
    <m/>
    <s v=""/>
    <s v=""/>
    <s v=""/>
    <m/>
    <m/>
    <m/>
    <m/>
    <m/>
    <m/>
    <m/>
    <m/>
    <m/>
    <m/>
    <m/>
    <m/>
    <m/>
    <s v=""/>
    <s v=""/>
    <s v=""/>
    <s v=""/>
    <s v=""/>
    <s v=""/>
    <s v=""/>
    <s v="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Limit Card in Slot 6 of 6"/>
    <x v="0"/>
    <x v="0"/>
    <s v="F4T Card 6"/>
    <s v="Programmable Logic Controller"/>
    <x v="0"/>
    <m/>
    <s v="00"/>
    <x v="8"/>
    <m/>
    <x v="8"/>
    <x v="8"/>
    <x v="0"/>
    <x v="5"/>
    <x v="1"/>
    <x v="4"/>
    <x v="1"/>
    <x v="1"/>
    <x v="1"/>
    <n v="160"/>
    <m/>
    <x v="4"/>
    <d v="2022-10-13T00:00:00"/>
    <n v="0"/>
    <m/>
    <x v="4"/>
    <m/>
    <n v="0"/>
    <m/>
    <n v="160"/>
    <n v="0"/>
    <n v="0"/>
    <x v="0"/>
    <x v="1"/>
    <m/>
    <x v="2"/>
    <x v="0"/>
    <n v="0"/>
    <n v="0"/>
    <n v="0"/>
    <s v="Example"/>
    <m/>
    <x v="0"/>
    <s v="000"/>
    <x v="0"/>
    <m/>
    <m/>
    <n v="0"/>
    <x v="8"/>
    <x v="2"/>
    <m/>
    <m/>
    <m/>
    <m/>
    <m/>
    <m/>
    <b v="0"/>
    <x v="2"/>
    <x v="3"/>
    <x v="2"/>
    <x v="1"/>
    <x v="1"/>
    <s v=""/>
    <x v="1"/>
    <x v="2"/>
    <m/>
    <m/>
    <m/>
    <m/>
    <m/>
    <m/>
    <m/>
    <m/>
    <s v=""/>
    <s v=""/>
    <s v=""/>
    <m/>
    <m/>
    <m/>
    <m/>
    <m/>
    <m/>
    <m/>
    <m/>
    <m/>
    <m/>
    <m/>
    <m/>
    <m/>
    <s v=""/>
    <s v=""/>
    <s v=""/>
    <s v=""/>
    <s v=""/>
    <s v=""/>
    <s v=""/>
    <s v="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s v="UL Certified for Fire Code and Insurance"/>
    <x v="0"/>
    <x v="0"/>
    <s v="Design and  Documentation Package for UL"/>
    <s v="Wire Diagram"/>
    <x v="1"/>
    <m/>
    <s v="00"/>
    <x v="9"/>
    <m/>
    <x v="9"/>
    <x v="9"/>
    <x v="0"/>
    <x v="6"/>
    <x v="0"/>
    <x v="5"/>
    <x v="1"/>
    <x v="1"/>
    <x v="1"/>
    <n v="3500"/>
    <n v="1"/>
    <x v="5"/>
    <d v="2022-10-13T00:00:00"/>
    <n v="3500"/>
    <m/>
    <x v="5"/>
    <m/>
    <n v="0"/>
    <m/>
    <n v="3500"/>
    <n v="3500"/>
    <n v="3500"/>
    <x v="0"/>
    <x v="1"/>
    <m/>
    <x v="3"/>
    <x v="0"/>
    <n v="0"/>
    <n v="0"/>
    <n v="0"/>
    <s v="URS"/>
    <m/>
    <x v="0"/>
    <s v="000"/>
    <x v="0"/>
    <m/>
    <m/>
    <n v="0"/>
    <x v="9"/>
    <x v="3"/>
    <m/>
    <m/>
    <m/>
    <m/>
    <m/>
    <m/>
    <b v="0"/>
    <x v="2"/>
    <x v="2"/>
    <x v="2"/>
    <x v="1"/>
    <x v="1"/>
    <s v=""/>
    <x v="1"/>
    <x v="2"/>
    <m/>
    <m/>
    <m/>
    <m/>
    <m/>
    <m/>
    <m/>
    <m/>
    <s v=""/>
    <s v=""/>
    <s v=""/>
    <m/>
    <m/>
    <m/>
    <m/>
    <m/>
    <m/>
    <m/>
    <m/>
    <m/>
    <m/>
    <m/>
    <m/>
    <m/>
    <s v=""/>
    <s v=""/>
    <s v=""/>
    <s v=""/>
    <s v=""/>
    <s v=""/>
    <s v=""/>
    <s v="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70B609-7505-432B-BA2C-16A60B5A5DFB}" name="PivotTable1" cacheId="545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>
  <location ref="A13:N24" firstHeaderRow="1" firstDataRow="1" firstDataCol="14" rowPageCount="11" colPageCount="1"/>
  <pivotFields count="151">
    <pivotField showAll="0"/>
    <pivotField showAll="0"/>
    <pivotField axis="axisPage" showAll="0">
      <items count="2">
        <item x="0"/>
        <item t="default"/>
      </items>
    </pivotField>
    <pivotField showAll="0"/>
    <pivotField showAll="0"/>
    <pivotField axis="axisPage" showAll="0">
      <items count="3">
        <item x="0"/>
        <item x="1"/>
        <item t="default"/>
      </items>
    </pivotField>
    <pivotField showAll="0"/>
    <pivotField showAll="0"/>
    <pivotField axis="axisPage" showAll="0">
      <items count="11">
        <item x="2"/>
        <item x="3"/>
        <item x="4"/>
        <item x="5"/>
        <item x="6"/>
        <item x="7"/>
        <item x="8"/>
        <item x="1"/>
        <item x="0"/>
        <item x="9"/>
        <item t="default"/>
      </items>
    </pivotField>
    <pivotField showAll="0"/>
    <pivotField axis="axisRow" outline="0" showAll="0" defaultSubtotal="0">
      <items count="15">
        <item m="1" x="11"/>
        <item x="3"/>
        <item m="1" x="12"/>
        <item m="1" x="10"/>
        <item x="1"/>
        <item x="4"/>
        <item x="5"/>
        <item x="6"/>
        <item x="7"/>
        <item x="8"/>
        <item m="1" x="13"/>
        <item m="1" x="14"/>
        <item x="2"/>
        <item x="0"/>
        <item x="9"/>
      </items>
    </pivotField>
    <pivotField axis="axisRow" outline="0" showAll="0" defaultSubtotal="0">
      <items count="13">
        <item x="0"/>
        <item x="1"/>
        <item m="1" x="11"/>
        <item x="2"/>
        <item m="1" x="10"/>
        <item m="1" x="12"/>
        <item x="3"/>
        <item x="4"/>
        <item x="5"/>
        <item x="6"/>
        <item x="7"/>
        <item x="8"/>
        <item x="9"/>
      </items>
    </pivotField>
    <pivotField axis="axisRow" outline="0" showAll="0" defaultSubtotal="0">
      <items count="3">
        <item m="1" x="1"/>
        <item x="0"/>
        <item m="1" x="2"/>
      </items>
    </pivotField>
    <pivotField axis="axisRow" outline="0" showAll="0" defaultSubtotal="0">
      <items count="11">
        <item m="1" x="7"/>
        <item x="1"/>
        <item x="2"/>
        <item x="3"/>
        <item x="4"/>
        <item x="5"/>
        <item x="6"/>
        <item m="1" x="9"/>
        <item m="1" x="8"/>
        <item m="1" x="10"/>
        <item x="0"/>
      </items>
    </pivotField>
    <pivotField axis="axisPage" showAll="0">
      <items count="3">
        <item x="0"/>
        <item x="1"/>
        <item t="default"/>
      </items>
    </pivotField>
    <pivotField axis="axisPage" showAll="0">
      <items count="7">
        <item x="5"/>
        <item x="0"/>
        <item x="1"/>
        <item x="2"/>
        <item x="3"/>
        <item x="4"/>
        <item t="default"/>
      </items>
    </pivotField>
    <pivotField axis="axisPage" showAll="0">
      <items count="3">
        <item x="0"/>
        <item x="1"/>
        <item t="default"/>
      </items>
    </pivotField>
    <pivotField axis="axisPage" showAll="0">
      <items count="3">
        <item x="0"/>
        <item x="1"/>
        <item t="default"/>
      </items>
    </pivotField>
    <pivotField axis="axisPage" showAll="0">
      <items count="3">
        <item x="0"/>
        <item x="1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numFmtId="44" showAll="0"/>
    <pivotField numFmtId="164" showAll="0"/>
    <pivotField axis="axisPage" showAll="0">
      <items count="3">
        <item x="0"/>
        <item x="1"/>
        <item t="default"/>
      </items>
    </pivotField>
    <pivotField showAll="0"/>
    <pivotField axis="axisPage" showAll="0">
      <items count="5">
        <item x="1"/>
        <item x="2"/>
        <item x="0"/>
        <item x="3"/>
        <item t="default"/>
      </items>
    </pivotField>
    <pivotField axis="axisPage" showAll="0">
      <items count="2">
        <item x="0"/>
        <item t="default"/>
      </items>
    </pivotField>
    <pivotField showAll="0"/>
    <pivotField showAll="0"/>
    <pivotField showAll="0"/>
    <pivotField showAll="0"/>
    <pivotField showAll="0"/>
    <pivotField axis="axisRow" outline="0" showAll="0" defaultSubtotal="0">
      <items count="2">
        <item x="0"/>
        <item m="1" x="1"/>
      </items>
    </pivotField>
    <pivotField showAll="0"/>
    <pivotField showAll="0"/>
    <pivotField showAll="0"/>
    <pivotField showAll="0"/>
    <pivotField showAll="0"/>
    <pivotField axis="axisRow" outline="0" showAll="0" defaultSubtotal="0">
      <items count="233">
        <item m="1" x="49"/>
        <item m="1" x="55"/>
        <item m="1" x="113"/>
        <item m="1" x="120"/>
        <item m="1" x="121"/>
        <item m="1" x="123"/>
        <item m="1" x="223"/>
        <item m="1" x="214"/>
        <item m="1" x="227"/>
        <item m="1" x="230"/>
        <item m="1" x="181"/>
        <item m="1" x="185"/>
        <item m="1" x="12"/>
        <item m="1" x="15"/>
        <item m="1" x="52"/>
        <item m="1" x="59"/>
        <item m="1" x="97"/>
        <item m="1" x="104"/>
        <item m="1" x="147"/>
        <item m="1" x="154"/>
        <item m="1" x="159"/>
        <item m="1" x="201"/>
        <item m="1" x="207"/>
        <item m="1" x="72"/>
        <item m="1" x="76"/>
        <item m="1" x="137"/>
        <item m="1" x="142"/>
        <item m="1" x="190"/>
        <item m="1" x="195"/>
        <item m="1" x="202"/>
        <item m="1" x="19"/>
        <item m="1" x="23"/>
        <item m="1" x="26"/>
        <item m="1" x="66"/>
        <item m="1" x="69"/>
        <item m="1" x="110"/>
        <item m="1" x="115"/>
        <item m="1" x="160"/>
        <item m="1" x="212"/>
        <item m="1" x="31"/>
        <item m="1" x="33"/>
        <item m="1" x="35"/>
        <item m="1" x="78"/>
        <item m="1" x="80"/>
        <item m="1" x="143"/>
        <item m="1" x="148"/>
        <item m="1" x="196"/>
        <item m="1" x="203"/>
        <item m="1" x="81"/>
        <item m="1" x="53"/>
        <item m="1" x="60"/>
        <item m="1" x="98"/>
        <item m="1" x="105"/>
        <item m="1" x="149"/>
        <item m="1" x="155"/>
        <item m="1" x="204"/>
        <item m="1" x="208"/>
        <item m="1" x="27"/>
        <item m="1" x="29"/>
        <item m="1" x="73"/>
        <item m="1" x="117"/>
        <item m="1" x="166"/>
        <item m="1" x="218"/>
        <item m="1" x="61"/>
        <item m="1" x="106"/>
        <item m="1" x="191"/>
        <item m="1" x="20"/>
        <item m="1" x="67"/>
        <item m="1" x="111"/>
        <item m="1" x="161"/>
        <item m="1" x="213"/>
        <item m="1" x="38"/>
        <item m="1" x="138"/>
        <item m="1" x="151"/>
        <item m="1" x="163"/>
        <item m="1" x="119"/>
        <item m="1" x="122"/>
        <item m="1" x="226"/>
        <item m="1" x="229"/>
        <item m="1" x="180"/>
        <item m="1" x="184"/>
        <item m="1" x="11"/>
        <item m="1" x="14"/>
        <item m="1" x="50"/>
        <item m="1" x="56"/>
        <item m="1" x="95"/>
        <item m="1" x="101"/>
        <item m="1" x="144"/>
        <item m="1" x="152"/>
        <item m="1" x="156"/>
        <item m="1" x="197"/>
        <item m="1" x="205"/>
        <item m="1" x="70"/>
        <item m="1" x="75"/>
        <item m="1" x="141"/>
        <item m="1" x="145"/>
        <item m="1" x="136"/>
        <item m="1" x="140"/>
        <item m="1" x="188"/>
        <item m="1" x="193"/>
        <item m="1" x="198"/>
        <item m="1" x="64"/>
        <item m="1" x="68"/>
        <item m="1" x="17"/>
        <item m="1" x="22"/>
        <item m="1" x="24"/>
        <item m="1" x="108"/>
        <item m="1" x="114"/>
        <item m="1" x="157"/>
        <item m="1" x="210"/>
        <item m="1" x="30"/>
        <item m="1" x="32"/>
        <item m="1" x="34"/>
        <item m="1" x="77"/>
        <item m="1" x="79"/>
        <item m="1" x="194"/>
        <item m="1" x="199"/>
        <item m="1" x="96"/>
        <item m="1" x="102"/>
        <item m="1" x="51"/>
        <item m="1" x="57"/>
        <item m="1" x="146"/>
        <item m="1" x="153"/>
        <item m="1" x="200"/>
        <item m="1" x="206"/>
        <item m="1" x="25"/>
        <item m="1" x="28"/>
        <item m="1" x="71"/>
        <item m="1" x="116"/>
        <item m="1" x="165"/>
        <item m="1" x="217"/>
        <item m="1" x="58"/>
        <item m="1" x="103"/>
        <item m="1" x="62"/>
        <item m="1" x="189"/>
        <item m="1" x="18"/>
        <item m="1" x="65"/>
        <item m="1" x="109"/>
        <item m="1" x="158"/>
        <item m="1" x="211"/>
        <item m="1" x="82"/>
        <item m="1" x="99"/>
        <item m="1" x="222"/>
        <item m="1" x="100"/>
        <item m="1" x="107"/>
        <item m="1" x="215"/>
        <item m="1" x="216"/>
        <item m="1" x="167"/>
        <item m="1" x="168"/>
        <item m="1" x="220"/>
        <item m="1" x="221"/>
        <item m="1" x="36"/>
        <item m="1" x="39"/>
        <item m="1" x="83"/>
        <item m="1" x="88"/>
        <item m="1" x="128"/>
        <item m="1" x="131"/>
        <item m="1" x="133"/>
        <item m="1" x="176"/>
        <item m="1" x="182"/>
        <item m="1" x="46"/>
        <item m="1" x="48"/>
        <item m="1" x="127"/>
        <item m="1" x="129"/>
        <item m="1" x="124"/>
        <item m="1" x="126"/>
        <item m="1" x="171"/>
        <item m="1" x="173"/>
        <item m="1" x="177"/>
        <item m="1" x="43"/>
        <item m="1" x="45"/>
        <item m="1" x="224"/>
        <item m="1" x="228"/>
        <item m="1" x="231"/>
        <item m="1" x="91"/>
        <item m="1" x="93"/>
        <item m="1" x="134"/>
        <item m="1" x="186"/>
        <item m="1" x="13"/>
        <item m="1" x="16"/>
        <item m="1" x="21"/>
        <item m="1" x="54"/>
        <item m="1" x="63"/>
        <item m="1" x="174"/>
        <item m="1" x="178"/>
        <item m="1" x="84"/>
        <item m="1" x="89"/>
        <item m="1" x="37"/>
        <item m="1" x="40"/>
        <item m="1" x="130"/>
        <item m="1" x="132"/>
        <item m="1" x="179"/>
        <item m="1" x="183"/>
        <item m="1" x="232"/>
        <item m="1" x="10"/>
        <item m="1" x="47"/>
        <item m="1" x="94"/>
        <item m="1" x="139"/>
        <item m="1" x="192"/>
        <item m="1" x="41"/>
        <item m="1" x="90"/>
        <item m="1" x="42"/>
        <item m="1" x="172"/>
        <item m="1" x="225"/>
        <item m="1" x="44"/>
        <item m="1" x="92"/>
        <item m="1" x="135"/>
        <item m="1" x="187"/>
        <item m="1" x="74"/>
        <item m="1" x="87"/>
        <item m="1" x="209"/>
        <item m="1" x="118"/>
        <item x="0"/>
        <item m="1" x="150"/>
        <item m="1" x="162"/>
        <item m="1" x="175"/>
        <item m="1" x="125"/>
        <item m="1" x="164"/>
        <item m="1" x="169"/>
        <item m="1" x="86"/>
        <item m="1" x="170"/>
        <item m="1" x="219"/>
        <item m="1" x="112"/>
        <item m="1" x="85"/>
        <item x="1"/>
        <item x="2"/>
        <item x="3"/>
        <item x="4"/>
        <item x="5"/>
        <item x="6"/>
        <item x="7"/>
        <item x="8"/>
        <item x="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outline="0" showAll="0" defaultSubtotal="0">
      <items count="132">
        <item m="1" x="27"/>
        <item m="1" x="107"/>
        <item m="1" x="65"/>
        <item m="1" x="126"/>
        <item m="1" x="7"/>
        <item m="1" x="131"/>
        <item m="1" x="103"/>
        <item m="1" x="8"/>
        <item m="1" x="30"/>
        <item m="1" x="56"/>
        <item m="1" x="82"/>
        <item m="1" x="115"/>
        <item m="1" x="36"/>
        <item m="1" x="78"/>
        <item m="1" x="110"/>
        <item m="1" x="10"/>
        <item m="1" x="34"/>
        <item m="1" x="60"/>
        <item m="1" x="86"/>
        <item m="1" x="120"/>
        <item m="1" x="15"/>
        <item m="1" x="41"/>
        <item m="1" x="79"/>
        <item m="1" x="113"/>
        <item m="1" x="68"/>
        <item m="1" x="31"/>
        <item m="1" x="57"/>
        <item m="1" x="83"/>
        <item m="1" x="116"/>
        <item m="1" x="12"/>
        <item m="1" x="37"/>
        <item m="1" x="63"/>
        <item m="1" x="90"/>
        <item m="1" x="125"/>
        <item m="1" x="32"/>
        <item m="1" x="59"/>
        <item m="1" x="111"/>
        <item m="1" x="11"/>
        <item m="1" x="35"/>
        <item m="1" x="61"/>
        <item m="1" x="87"/>
        <item m="1" x="121"/>
        <item m="1" x="38"/>
        <item m="1" x="53"/>
        <item m="1" x="58"/>
        <item m="1" x="124"/>
        <item m="1" x="95"/>
        <item m="1" x="129"/>
        <item m="1" x="21"/>
        <item m="1" x="48"/>
        <item m="1" x="74"/>
        <item m="1" x="105"/>
        <item m="1" x="28"/>
        <item m="1" x="73"/>
        <item m="1" x="71"/>
        <item m="1" x="99"/>
        <item m="1" x="25"/>
        <item m="1" x="4"/>
        <item m="1" x="51"/>
        <item m="1" x="76"/>
        <item m="1" x="108"/>
        <item m="1" x="9"/>
        <item m="1" x="33"/>
        <item m="1" x="102"/>
        <item m="1" x="49"/>
        <item m="1" x="22"/>
        <item m="1" x="75"/>
        <item m="1" x="106"/>
        <item m="1" x="6"/>
        <item m="1" x="29"/>
        <item m="1" x="55"/>
        <item m="1" x="81"/>
        <item m="1" x="114"/>
        <item m="1" x="24"/>
        <item m="1" x="50"/>
        <item m="1" x="54"/>
        <item m="1" x="100"/>
        <item m="1" x="5"/>
        <item m="1" x="26"/>
        <item m="1" x="52"/>
        <item m="1" x="77"/>
        <item m="1" x="109"/>
        <item m="1" x="91"/>
        <item m="1" x="128"/>
        <item m="1" x="117"/>
        <item m="1" x="47"/>
        <item m="1" x="112"/>
        <item m="1" x="85"/>
        <item m="1" x="119"/>
        <item m="1" x="13"/>
        <item m="1" x="39"/>
        <item m="1" x="66"/>
        <item m="1" x="93"/>
        <item m="1" x="19"/>
        <item m="1" x="64"/>
        <item m="1" x="62"/>
        <item m="1" x="88"/>
        <item m="1" x="17"/>
        <item m="1" x="122"/>
        <item m="1" x="43"/>
        <item m="1" x="69"/>
        <item m="1" x="97"/>
        <item m="1" x="130"/>
        <item m="1" x="23"/>
        <item m="1" x="92"/>
        <item m="1" x="40"/>
        <item m="1" x="14"/>
        <item m="1" x="67"/>
        <item m="1" x="94"/>
        <item m="1" x="127"/>
        <item m="1" x="20"/>
        <item m="1" x="46"/>
        <item m="1" x="72"/>
        <item m="1" x="101"/>
        <item m="1" x="16"/>
        <item m="1" x="42"/>
        <item m="1" x="45"/>
        <item m="1" x="89"/>
        <item m="1" x="123"/>
        <item m="1" x="18"/>
        <item m="1" x="44"/>
        <item m="1" x="70"/>
        <item m="1" x="98"/>
        <item m="1" x="80"/>
        <item m="1" x="118"/>
        <item m="1" x="104"/>
        <item x="0"/>
        <item m="1" x="96"/>
        <item m="1" x="84"/>
        <item x="1"/>
        <item x="2"/>
        <item x="3"/>
      </items>
    </pivotField>
    <pivotField showAll="0"/>
    <pivotField showAll="0"/>
    <pivotField showAll="0"/>
    <pivotField showAll="0"/>
    <pivotField showAll="0"/>
    <pivotField showAll="0"/>
    <pivotField showAll="0"/>
    <pivotField axis="axisRow" outline="0" showAll="0" defaultSubtotal="0">
      <items count="4">
        <item x="0"/>
        <item x="2"/>
        <item m="1" x="3"/>
        <item x="1"/>
      </items>
    </pivotField>
    <pivotField axis="axisRow" outline="0" showAll="0" defaultSubtotal="0">
      <items count="5">
        <item m="1" x="4"/>
        <item x="0"/>
        <item x="3"/>
        <item x="1"/>
        <item x="2"/>
      </items>
    </pivotField>
    <pivotField axis="axisRow" outline="0" showAll="0" defaultSubtotal="0">
      <items count="3">
        <item x="1"/>
        <item x="0"/>
        <item x="2"/>
      </items>
    </pivotField>
    <pivotField axis="axisRow" outline="0" showAll="0" defaultSubtotal="0">
      <items count="3">
        <item m="1" x="2"/>
        <item x="0"/>
        <item x="1"/>
      </items>
    </pivotField>
    <pivotField axis="axisRow" outline="0" showAll="0" defaultSubtotal="0">
      <items count="3">
        <item x="1"/>
        <item m="1" x="2"/>
        <item x="0"/>
      </items>
    </pivotField>
    <pivotField showAll="0"/>
    <pivotField axis="axisRow" outline="0" showAll="0" defaultSubtotal="0">
      <items count="5">
        <item x="1"/>
        <item m="1" x="2"/>
        <item m="1" x="3"/>
        <item m="1" x="4"/>
        <item x="0"/>
      </items>
    </pivotField>
    <pivotField axis="axisRow" outline="0" showAll="0" defaultSubtotal="0">
      <items count="4">
        <item x="2"/>
        <item m="1" x="3"/>
        <item x="1"/>
        <item x="0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4">
    <field x="12"/>
    <field x="49"/>
    <field x="10"/>
    <field x="48"/>
    <field x="11"/>
    <field x="57"/>
    <field x="58"/>
    <field x="59"/>
    <field x="60"/>
    <field x="42"/>
    <field x="61"/>
    <field x="63"/>
    <field x="64"/>
    <field x="13"/>
  </rowFields>
  <rowItems count="11">
    <i>
      <x v="1"/>
      <x v="126"/>
      <x v="13"/>
      <x v="212"/>
      <x/>
      <x/>
      <x v="1"/>
      <x v="1"/>
      <x v="1"/>
      <x/>
      <x v="2"/>
      <x v="4"/>
      <x v="3"/>
      <x v="10"/>
    </i>
    <i r="1">
      <x v="129"/>
      <x v="4"/>
      <x v="224"/>
      <x v="1"/>
      <x v="3"/>
      <x v="3"/>
      <x/>
      <x v="2"/>
      <x/>
      <x/>
      <x/>
      <x v="2"/>
      <x v="1"/>
    </i>
    <i r="1">
      <x v="130"/>
      <x v="1"/>
      <x v="226"/>
      <x v="6"/>
      <x v="1"/>
      <x v="2"/>
      <x v="2"/>
      <x v="2"/>
      <x/>
      <x/>
      <x/>
      <x/>
      <x v="2"/>
    </i>
    <i r="2">
      <x v="5"/>
      <x v="227"/>
      <x v="7"/>
      <x v="1"/>
      <x v="2"/>
      <x v="2"/>
      <x v="2"/>
      <x/>
      <x/>
      <x/>
      <x/>
      <x v="3"/>
    </i>
    <i r="2">
      <x v="6"/>
      <x v="228"/>
      <x v="8"/>
      <x v="1"/>
      <x v="2"/>
      <x v="2"/>
      <x v="2"/>
      <x/>
      <x/>
      <x/>
      <x/>
      <x v="4"/>
    </i>
    <i r="2">
      <x v="7"/>
      <x v="229"/>
      <x v="9"/>
      <x v="1"/>
      <x v="2"/>
      <x v="2"/>
      <x v="2"/>
      <x/>
      <x/>
      <x/>
      <x/>
      <x v="5"/>
    </i>
    <i r="2">
      <x v="8"/>
      <x v="230"/>
      <x v="10"/>
      <x v="1"/>
      <x v="2"/>
      <x v="2"/>
      <x v="2"/>
      <x/>
      <x/>
      <x/>
      <x/>
      <x v="5"/>
    </i>
    <i r="2">
      <x v="9"/>
      <x v="231"/>
      <x v="11"/>
      <x v="1"/>
      <x v="2"/>
      <x v="2"/>
      <x v="2"/>
      <x/>
      <x/>
      <x/>
      <x/>
      <x v="5"/>
    </i>
    <i r="2">
      <x v="12"/>
      <x v="225"/>
      <x v="3"/>
      <x v="3"/>
      <x v="4"/>
      <x/>
      <x v="2"/>
      <x/>
      <x/>
      <x/>
      <x v="2"/>
      <x v="1"/>
    </i>
    <i r="1">
      <x v="131"/>
      <x v="14"/>
      <x v="232"/>
      <x v="12"/>
      <x v="1"/>
      <x v="4"/>
      <x v="2"/>
      <x v="2"/>
      <x/>
      <x/>
      <x/>
      <x/>
      <x v="6"/>
    </i>
    <i t="grand">
      <x/>
    </i>
  </rowItems>
  <colItems count="1">
    <i/>
  </colItems>
  <pageFields count="11">
    <pageField fld="35" hier="-1"/>
    <pageField fld="36" hier="-1"/>
    <pageField fld="2" hier="-1"/>
    <pageField fld="5" hier="-1"/>
    <pageField fld="8" hier="-1"/>
    <pageField fld="15" hier="-1"/>
    <pageField fld="14" hier="-1"/>
    <pageField fld="16" hier="-1"/>
    <pageField fld="17" hier="-1"/>
    <pageField fld="18" hier="-1"/>
    <pageField fld="33" hier="-1"/>
  </page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7951F8F-42C7-4AC2-866F-801353CF57EC}" name="PivotTable1" cacheId="545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>
  <location ref="A11:K22" firstHeaderRow="1" firstDataRow="1" firstDataCol="10" rowPageCount="9" colPageCount="1"/>
  <pivotFields count="151">
    <pivotField showAll="0"/>
    <pivotField axis="axisPage" showAll="0">
      <items count="2">
        <item x="0"/>
        <item t="default"/>
      </items>
    </pivotField>
    <pivotField axis="axisPage" showAll="0">
      <items count="2">
        <item x="0"/>
        <item t="default"/>
      </items>
    </pivotField>
    <pivotField showAll="0"/>
    <pivotField showAll="0"/>
    <pivotField axis="axisPage" showAll="0">
      <items count="3">
        <item x="0"/>
        <item x="1"/>
        <item t="default"/>
      </items>
    </pivotField>
    <pivotField showAll="0"/>
    <pivotField showAll="0"/>
    <pivotField axis="axisPage" showAll="0">
      <items count="11">
        <item x="2"/>
        <item x="3"/>
        <item x="4"/>
        <item x="5"/>
        <item x="6"/>
        <item x="7"/>
        <item x="8"/>
        <item x="1"/>
        <item x="0"/>
        <item x="9"/>
        <item t="default"/>
      </items>
    </pivotField>
    <pivotField showAll="0"/>
    <pivotField axis="axisRow" outline="0" showAll="0" defaultSubtotal="0">
      <items count="15">
        <item m="1" x="11"/>
        <item x="3"/>
        <item m="1" x="12"/>
        <item m="1" x="10"/>
        <item x="1"/>
        <item x="4"/>
        <item x="5"/>
        <item x="6"/>
        <item x="7"/>
        <item x="8"/>
        <item m="1" x="13"/>
        <item m="1" x="14"/>
        <item x="2"/>
        <item x="0"/>
        <item x="9"/>
      </items>
    </pivotField>
    <pivotField axis="axisRow" outline="0" showAll="0" defaultSubtotal="0">
      <items count="13">
        <item x="0"/>
        <item x="1"/>
        <item m="1" x="11"/>
        <item x="2"/>
        <item m="1" x="10"/>
        <item m="1" x="12"/>
        <item x="3"/>
        <item x="4"/>
        <item x="5"/>
        <item x="6"/>
        <item x="7"/>
        <item x="8"/>
        <item x="9"/>
      </items>
    </pivotField>
    <pivotField axis="axisRow" outline="0" showAll="0" defaultSubtotal="0">
      <items count="3">
        <item m="1" x="1"/>
        <item x="0"/>
        <item m="1" x="2"/>
      </items>
    </pivotField>
    <pivotField axis="axisRow" outline="0" showAll="0" defaultSubtotal="0">
      <items count="11">
        <item m="1" x="7"/>
        <item x="1"/>
        <item x="2"/>
        <item x="3"/>
        <item x="4"/>
        <item x="5"/>
        <item x="6"/>
        <item m="1" x="9"/>
        <item m="1" x="8"/>
        <item m="1" x="10"/>
        <item x="0"/>
      </items>
    </pivotField>
    <pivotField axis="axisRow" outline="0" showAll="0" defaultSubtotal="0">
      <items count="2">
        <item x="0"/>
        <item x="1"/>
      </items>
    </pivotField>
    <pivotField axis="axisPage" showAll="0">
      <items count="7">
        <item x="5"/>
        <item x="0"/>
        <item x="1"/>
        <item x="2"/>
        <item x="3"/>
        <item x="4"/>
        <item t="default"/>
      </items>
    </pivotField>
    <pivotField axis="axisPage" showAll="0">
      <items count="3">
        <item x="0"/>
        <item x="1"/>
        <item t="default"/>
      </items>
    </pivotField>
    <pivotField axis="axisPage" showAll="0">
      <items count="3">
        <item x="0"/>
        <item x="1"/>
        <item t="default"/>
      </items>
    </pivotField>
    <pivotField axis="axisPage" showAll="0">
      <items count="3">
        <item x="0"/>
        <item x="1"/>
        <item t="default"/>
      </items>
    </pivotField>
    <pivotField showAll="0"/>
    <pivotField showAll="0"/>
    <pivotField axis="axisRow" dataField="1" outline="0" showAll="0" defaultSubtotal="0">
      <items count="10">
        <item m="1" x="7"/>
        <item m="1" x="8"/>
        <item m="1" x="9"/>
        <item x="4"/>
        <item x="2"/>
        <item x="3"/>
        <item x="5"/>
        <item m="1" x="6"/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showAll="0"/>
    <pivotField showAll="0"/>
    <pivotField showAll="0"/>
    <pivotField axis="axisRow" outline="0" showAll="0" defaultSubtotal="0">
      <items count="9">
        <item m="1" x="6"/>
        <item x="3"/>
        <item x="4"/>
        <item x="2"/>
        <item m="1" x="8"/>
        <item x="5"/>
        <item m="1" x="7"/>
        <item x="0"/>
        <item x="1"/>
      </items>
    </pivotField>
    <pivotField showAll="0"/>
    <pivotField showAll="0"/>
    <pivotField showAll="0"/>
    <pivotField showAll="0"/>
    <pivotField numFmtId="44" showAll="0"/>
    <pivotField numFmtId="44" showAll="0"/>
    <pivotField axis="axisRow" numFmtId="164" outline="0" showAll="0" defaultSubtotal="0">
      <items count="1">
        <item x="0"/>
      </items>
    </pivotField>
    <pivotField axis="axisPage" showAll="0">
      <items count="3">
        <item x="0"/>
        <item x="1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axis="axisRow" outline="0" showAll="0" defaultSubtotal="0">
      <items count="2">
        <item x="0"/>
        <item m="1" x="1"/>
      </items>
    </pivotField>
    <pivotField showAll="0"/>
    <pivotField axis="axisRow" outline="0" showAll="0" defaultSubtotal="0">
      <items count="1">
        <item x="0"/>
      </items>
    </pivotField>
    <pivotField showAll="0"/>
    <pivotField showAll="0"/>
    <pivotField showAll="0"/>
    <pivotField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outline="0" showAll="0" defaultSubtotal="0"/>
    <pivotField showAll="0"/>
    <pivotField showAll="0"/>
    <pivotField showAll="0"/>
    <pivotField showAll="0"/>
    <pivotField showAll="0"/>
    <pivotField showAll="0"/>
    <pivotField showAll="0"/>
    <pivotField outline="0" showAll="0" defaultSubtotal="0"/>
    <pivotField outline="0" showAll="0" defaultSubtotal="0"/>
    <pivotField outline="0" showAll="0" defaultSubtotal="0"/>
    <pivotField outline="0" showAll="0" defaultSubtotal="0"/>
    <pivotField outline="0" showAll="0" defaultSubtotal="0"/>
    <pivotField showAll="0"/>
    <pivotField outline="0" showAll="0" defaultSubtotal="0"/>
    <pivotField outline="0" showAll="0" defaultSubtotal="0">
      <items count="4">
        <item x="2"/>
        <item m="1" x="3"/>
        <item x="1"/>
        <item x="0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0">
    <field x="42"/>
    <field x="12"/>
    <field x="10"/>
    <field x="11"/>
    <field x="14"/>
    <field x="13"/>
    <field x="21"/>
    <field x="25"/>
    <field x="32"/>
    <field x="44"/>
  </rowFields>
  <rowItems count="11">
    <i>
      <x/>
      <x v="1"/>
      <x v="1"/>
      <x v="6"/>
      <x v="1"/>
      <x v="2"/>
      <x v="4"/>
      <x v="3"/>
      <x/>
      <x/>
    </i>
    <i r="2">
      <x v="4"/>
      <x v="1"/>
      <x v="1"/>
      <x v="1"/>
      <x v="9"/>
      <x v="8"/>
      <x/>
      <x/>
    </i>
    <i r="2">
      <x v="5"/>
      <x v="7"/>
      <x v="1"/>
      <x v="3"/>
      <x v="5"/>
      <x v="1"/>
      <x/>
      <x/>
    </i>
    <i r="2">
      <x v="6"/>
      <x v="8"/>
      <x v="1"/>
      <x v="4"/>
      <x v="3"/>
      <x v="2"/>
      <x/>
      <x/>
    </i>
    <i r="2">
      <x v="7"/>
      <x v="9"/>
      <x v="1"/>
      <x v="5"/>
      <x v="3"/>
      <x v="2"/>
      <x/>
      <x/>
    </i>
    <i r="2">
      <x v="8"/>
      <x v="10"/>
      <x v="1"/>
      <x v="5"/>
      <x v="3"/>
      <x v="2"/>
      <x/>
      <x/>
    </i>
    <i r="2">
      <x v="9"/>
      <x v="11"/>
      <x v="1"/>
      <x v="5"/>
      <x v="3"/>
      <x v="2"/>
      <x/>
      <x/>
    </i>
    <i r="2">
      <x v="12"/>
      <x v="3"/>
      <x v="1"/>
      <x v="1"/>
      <x v="9"/>
      <x v="8"/>
      <x/>
      <x/>
    </i>
    <i r="2">
      <x v="13"/>
      <x/>
      <x/>
      <x v="10"/>
      <x v="8"/>
      <x v="7"/>
      <x/>
      <x/>
    </i>
    <i r="2">
      <x v="14"/>
      <x v="12"/>
      <x/>
      <x v="6"/>
      <x v="6"/>
      <x v="5"/>
      <x/>
      <x/>
    </i>
    <i t="grand">
      <x/>
    </i>
  </rowItems>
  <colItems count="1">
    <i/>
  </colItems>
  <pageFields count="9">
    <pageField fld="1" hier="-1"/>
    <pageField fld="2" hier="-1"/>
    <pageField fld="5" hier="-1"/>
    <pageField fld="8" hier="-1"/>
    <pageField fld="15" hier="-1"/>
    <pageField fld="16" hier="-1"/>
    <pageField fld="17" hier="-1"/>
    <pageField fld="18" hier="-1"/>
    <pageField fld="33" hier="-1"/>
  </pageFields>
  <dataFields count="1">
    <dataField name="Sum of LIST PRICE" fld="2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EU12" totalsRowShown="0" headerRowDxfId="182" dataDxfId="180" headerRowBorderDxfId="181" tableBorderDxfId="179" totalsRowBorderDxfId="178" headerRowCellStyle="Normal 2 2" dataCellStyle="Normal 5">
  <autoFilter ref="A2:EU12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  <filterColumn colId="34" hiddenButton="1"/>
    <filterColumn colId="35" hiddenButton="1"/>
    <filterColumn colId="36" hiddenButton="1"/>
    <filterColumn colId="37" hiddenButton="1"/>
    <filterColumn colId="38" hiddenButton="1"/>
    <filterColumn colId="39" hiddenButton="1"/>
    <filterColumn colId="40" hiddenButton="1"/>
    <filterColumn colId="41" hiddenButton="1"/>
    <filterColumn colId="42" hiddenButton="1"/>
    <filterColumn colId="43" hiddenButton="1"/>
    <filterColumn colId="44" hiddenButton="1"/>
    <filterColumn colId="45" hiddenButton="1"/>
    <filterColumn colId="46" hiddenButton="1"/>
    <filterColumn colId="47" hiddenButton="1"/>
    <filterColumn colId="48" hiddenButton="1"/>
    <filterColumn colId="49" hiddenButton="1"/>
    <filterColumn colId="50" hiddenButton="1"/>
    <filterColumn colId="51" hiddenButton="1"/>
    <filterColumn colId="52" hiddenButton="1"/>
    <filterColumn colId="53" hiddenButton="1"/>
    <filterColumn colId="54" hiddenButton="1"/>
    <filterColumn colId="55" hiddenButton="1"/>
    <filterColumn colId="56" hiddenButton="1"/>
    <filterColumn colId="57" hiddenButton="1"/>
    <filterColumn colId="58" hiddenButton="1"/>
    <filterColumn colId="59" hiddenButton="1"/>
    <filterColumn colId="60" hiddenButton="1"/>
    <filterColumn colId="61" hiddenButton="1"/>
    <filterColumn colId="62" hiddenButton="1"/>
    <filterColumn colId="63" hiddenButton="1"/>
    <filterColumn colId="64" hiddenButton="1"/>
    <filterColumn colId="65" hiddenButton="1"/>
    <filterColumn colId="66" hiddenButton="1"/>
    <filterColumn colId="67" hiddenButton="1"/>
    <filterColumn colId="68" hiddenButton="1"/>
    <filterColumn colId="69" hiddenButton="1"/>
    <filterColumn colId="70" hiddenButton="1"/>
    <filterColumn colId="71" hiddenButton="1"/>
    <filterColumn colId="72" hiddenButton="1"/>
    <filterColumn colId="73" hiddenButton="1"/>
    <filterColumn colId="74" hiddenButton="1"/>
    <filterColumn colId="75" hiddenButton="1"/>
    <filterColumn colId="76" hiddenButton="1"/>
    <filterColumn colId="77" hiddenButton="1"/>
    <filterColumn colId="78" hiddenButton="1"/>
    <filterColumn colId="79" hiddenButton="1"/>
    <filterColumn colId="80" hiddenButton="1"/>
    <filterColumn colId="81" hiddenButton="1"/>
    <filterColumn colId="82" hiddenButton="1"/>
    <filterColumn colId="83" hiddenButton="1"/>
    <filterColumn colId="84" hiddenButton="1"/>
    <filterColumn colId="85" hiddenButton="1"/>
    <filterColumn colId="86" hiddenButton="1"/>
    <filterColumn colId="87" hiddenButton="1"/>
    <filterColumn colId="88" hiddenButton="1"/>
    <filterColumn colId="89" hiddenButton="1"/>
    <filterColumn colId="90" hiddenButton="1"/>
    <filterColumn colId="91" hiddenButton="1"/>
    <filterColumn colId="92" hiddenButton="1"/>
    <filterColumn colId="93" hiddenButton="1"/>
    <filterColumn colId="94" hiddenButton="1"/>
    <filterColumn colId="95" hiddenButton="1"/>
    <filterColumn colId="96" hiddenButton="1"/>
    <filterColumn colId="97" hiddenButton="1"/>
    <filterColumn colId="98" hiddenButton="1"/>
    <filterColumn colId="99" hiddenButton="1"/>
    <filterColumn colId="100" hiddenButton="1"/>
    <filterColumn colId="101" hiddenButton="1"/>
    <filterColumn colId="102" hiddenButton="1"/>
    <filterColumn colId="103" hiddenButton="1"/>
    <filterColumn colId="104" hiddenButton="1"/>
    <filterColumn colId="105" hiddenButton="1"/>
    <filterColumn colId="106" hiddenButton="1"/>
    <filterColumn colId="107" hiddenButton="1"/>
    <filterColumn colId="108" hiddenButton="1"/>
    <filterColumn colId="109" hiddenButton="1"/>
    <filterColumn colId="110" hiddenButton="1"/>
    <filterColumn colId="111" hiddenButton="1"/>
    <filterColumn colId="112" hiddenButton="1"/>
    <filterColumn colId="113" hiddenButton="1"/>
    <filterColumn colId="114" hiddenButton="1"/>
    <filterColumn colId="115" hiddenButton="1"/>
    <filterColumn colId="116" hiddenButton="1"/>
    <filterColumn colId="117" hiddenButton="1"/>
    <filterColumn colId="118" hiddenButton="1"/>
    <filterColumn colId="119" hiddenButton="1"/>
    <filterColumn colId="120" hiddenButton="1"/>
    <filterColumn colId="121" hiddenButton="1"/>
    <filterColumn colId="122" hiddenButton="1"/>
    <filterColumn colId="123" hiddenButton="1"/>
    <filterColumn colId="124" hiddenButton="1"/>
    <filterColumn colId="125" hiddenButton="1"/>
    <filterColumn colId="126" hiddenButton="1"/>
    <filterColumn colId="127" hiddenButton="1"/>
    <filterColumn colId="128" hiddenButton="1"/>
    <filterColumn colId="129" hiddenButton="1"/>
    <filterColumn colId="130" hiddenButton="1"/>
    <filterColumn colId="131" hiddenButton="1"/>
    <filterColumn colId="132" hiddenButton="1"/>
    <filterColumn colId="133" hiddenButton="1"/>
    <filterColumn colId="134" hiddenButton="1"/>
    <filterColumn colId="135" hiddenButton="1"/>
    <filterColumn colId="136" hiddenButton="1"/>
    <filterColumn colId="137" hiddenButton="1"/>
    <filterColumn colId="138" hiddenButton="1"/>
    <filterColumn colId="139" hiddenButton="1"/>
    <filterColumn colId="140" hiddenButton="1"/>
    <filterColumn colId="141" hiddenButton="1"/>
    <filterColumn colId="142" hiddenButton="1"/>
    <filterColumn colId="143" hiddenButton="1"/>
    <filterColumn colId="144" hiddenButton="1"/>
    <filterColumn colId="145" hiddenButton="1"/>
    <filterColumn colId="146" hiddenButton="1"/>
    <filterColumn colId="147" hiddenButton="1"/>
    <filterColumn colId="148" hiddenButton="1"/>
    <filterColumn colId="149" hiddenButton="1"/>
    <filterColumn colId="150" hiddenButton="1"/>
  </autoFilter>
  <sortState xmlns:xlrd2="http://schemas.microsoft.com/office/spreadsheetml/2017/richdata2" ref="AJ3:BQ9">
    <sortCondition ref="AX2:AX9"/>
  </sortState>
  <tableColumns count="151">
    <tableColumn id="3" xr3:uid="{00000000-0010-0000-0000-000003000000}" name="Description of:_x000a_User Requirement_x000a_Risk: Potential Hazard_x000a_Corrective Action:_x000a_Symptom Prescription" dataDxfId="177" dataCellStyle="Linked Cell"/>
    <tableColumn id="49" xr3:uid="{4839C7D4-1DEB-4963-9FC7-84D1E1ECFD53}" name="Site Location Code" dataDxfId="176" dataCellStyle="Input"/>
    <tableColumn id="121" xr3:uid="{DF870651-0155-4967-B2A3-4F48BE7E292E}" name="Process Page ID" dataDxfId="175" dataCellStyle="Input"/>
    <tableColumn id="109" xr3:uid="{6BD3BECD-22EB-448E-83CB-FB7E7234F97C}" name="Common Name" dataDxfId="174" dataCellStyle="Input"/>
    <tableColumn id="110" xr3:uid="{478BDB25-DD99-4B5A-BA1E-EF87036CC46F}" name="Element Type Description" dataDxfId="173" dataCellStyle="Input"/>
    <tableColumn id="111" xr3:uid="{298669AB-D20F-4D6D-99AA-B511D41C710E}" name="Element Type" dataDxfId="172" dataCellStyle="Input"/>
    <tableColumn id="112" xr3:uid="{0A45CAF7-8554-4628-BDBE-DE5DBF4F742F}" name=": " dataDxfId="171" dataCellStyle="Input"/>
    <tableColumn id="113" xr3:uid="{20B5CAF3-30CA-468D-B845-671A84F08B94}" name="Unique Tag Number" dataDxfId="170" dataCellStyle="Input"/>
    <tableColumn id="46" xr3:uid="{77C651E2-2EEB-48F2-99F7-DF6D75EC90F3}" name="IO Function" dataDxfId="169" dataCellStyle="Input"/>
    <tableColumn id="50" xr3:uid="{0CA583FD-CBAB-4438-B2E9-62D2AB28A654}" name="IO Function Description" dataDxfId="168" dataCellStyle="Input"/>
    <tableColumn id="119" xr3:uid="{39569D53-E0C2-4225-9981-124E8E57C707}" name="Generated Tag Long Name" dataDxfId="167" dataCellStyle="Output">
      <calculatedColumnFormula>Table1[[#This Row],[Element Type]]&amp;Table1[[#This Row],[Process Page ID]]&amp;"-"&amp;Table1[[#This Row],[Unique Tag Number]]&amp;IF(Table1[[#This Row],[IO Function]]="None","","."&amp;Table1[[#This Row],[IO Function]])</calculatedColumnFormula>
    </tableColumn>
    <tableColumn id="120" xr3:uid="{E3C16918-35E3-4FD8-9540-BAF71EBE59BD}" name="Long Tag Description" dataDxfId="166" dataCellStyle="Output">
      <calculatedColumnFormula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calculatedColumnFormula>
    </tableColumn>
    <tableColumn id="51" xr3:uid="{C7466961-F246-48A4-8FBA-D7622879B54F}" name="Parent by Site, Page and Loop" dataDxfId="165" dataCellStyle="Output">
      <calculatedColumnFormula>IF(ISBLANK(Table1[[#This Row],[Site Location Code]]),"",IFERROR(Table1[[#This Row],[Site Location Code]]&amp;".",""))&amp;Table1[[#This Row],[Process Page ID]]&amp;"-"&amp;Table1[[#This Row],[Unique Tag Number]]</calculatedColumnFormula>
    </tableColumn>
    <tableColumn id="83" xr3:uid="{EF85AADD-6D04-4A9C-B98B-5B73D1A7B2A2}" name="Part Number" dataDxfId="164" dataCellStyle="Input"/>
    <tableColumn id="84" xr3:uid="{E6F3BEF3-F545-4BB6-B9B3-7C09B6C42FF9}" name="Part Manufacture" dataDxfId="163" dataCellStyle="Input"/>
    <tableColumn id="85" xr3:uid="{EE87C0AE-7D5F-4ABA-9AD3-54B0DE4DD763}" name="Part Vendor" dataDxfId="162" dataCellStyle="Input"/>
    <tableColumn id="86" xr3:uid="{6D4159B4-719B-4848-A756-E3A11051A3BA}" name="Part Servicer" dataDxfId="161" dataCellStyle="Input"/>
    <tableColumn id="52" xr3:uid="{2E2A9760-E9AB-4491-9639-20B03E467D9E}" name="Part Functional Tester" dataDxfId="160" dataCellStyle="Input"/>
    <tableColumn id="87" xr3:uid="{DE95F40B-8259-4B7D-B095-0CB82FC760C2}" name="Part Installation/Operation Validator" dataDxfId="159" dataCellStyle="Input"/>
    <tableColumn id="88" xr3:uid="{0A8B4B30-F3DE-47A4-9D64-C6D27D43353F}" name="Part Price Per Unit" dataDxfId="158" dataCellStyle="Currency">
      <calculatedColumnFormula>Table1[[#This Row],[Cost Each Calculated]]</calculatedColumnFormula>
    </tableColumn>
    <tableColumn id="107" xr3:uid="{D95B700C-BCAF-41A1-8405-F22D28F1BF13}" name="Part Quantity" dataDxfId="157" dataCellStyle="Input"/>
    <tableColumn id="90" xr3:uid="{6646526F-D16A-4548-BBAA-D20489D5EFE9}" name="LIST PRICE" dataDxfId="156" dataCellStyle="Input"/>
    <tableColumn id="91" xr3:uid="{901A56E3-9D4A-4FAE-B8A9-1EA6F2DA7284}" name="Date Last Priced" dataDxfId="155" dataCellStyle="Input"/>
    <tableColumn id="92" xr3:uid="{DA6B3048-8CCB-49C5-9BB9-0A9FD78072BC}" name="Total List Price Cost" dataDxfId="154" dataCellStyle="Calculation">
      <calculatedColumnFormula>Table1[[#This Row],[Part Quantity]]*Table1[[#This Row],[LIST PRICE]]</calculatedColumnFormula>
    </tableColumn>
    <tableColumn id="93" xr3:uid="{1DD886CA-0E7B-4825-A3F0-1763888130E4}" name="Discount% as Seller" dataDxfId="153" dataCellStyle="Percent"/>
    <tableColumn id="94" xr3:uid="{721B33A4-A69B-42E9-B966-AC7E4CD4669C}" name="Sale Price" dataDxfId="152" dataCellStyle="Currency">
      <calculatedColumnFormula>Table1[[#This Row],[LIST PRICE]]*(1-Table1[[#This Row],[Discount% as Seller]])</calculatedColumnFormula>
    </tableColumn>
    <tableColumn id="95" xr3:uid="{2B1C21E9-1C5D-42E0-AD39-226646EA4D53}" name="Purchasing Discount % Fixed" dataDxfId="151" dataCellStyle="Percent"/>
    <tableColumn id="96" xr3:uid="{A17A2088-C2A0-4C64-BAFA-755F2E7BA262}" name="Our Discount Calculated" dataDxfId="150" dataCellStyle="Percent">
      <calculatedColumnFormula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calculatedColumnFormula>
    </tableColumn>
    <tableColumn id="97" xr3:uid="{86BBEFA6-0541-4C33-9CF3-E0038BA85D0A}" name="Fixed Purchase Price" dataDxfId="149" dataCellStyle="Input"/>
    <tableColumn id="98" xr3:uid="{6AEABEC7-9F0D-4526-8845-61E0F987F954}" name="Cost Each Calculated" dataDxfId="148" dataCellStyle="Currency">
      <calculatedColumnFormula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calculatedColumnFormula>
    </tableColumn>
    <tableColumn id="99" xr3:uid="{524ECD82-8AA8-4284-8211-AE8AB59E2089}" name="Extended Sale  (QTY*Sale Price)" dataDxfId="147" dataCellStyle="Currency">
      <calculatedColumnFormula>Table1[[#This Row],[Sale Price]]*Table1[[#This Row],[Part Quantity]]</calculatedColumnFormula>
    </tableColumn>
    <tableColumn id="100" xr3:uid="{018490A7-65DC-439A-936C-1D8DEBC5A819}" name="Purchase Cost Extended" dataDxfId="146" dataCellStyle="Currency">
      <calculatedColumnFormula>Table1[[#This Row],[Cost Each Calculated]]*Table1[[#This Row],[Part Quantity]]</calculatedColumnFormula>
    </tableColumn>
    <tableColumn id="101" xr3:uid="{983B9E57-9B89-461D-A51A-755C64465C1F}" name="Line Margin %" dataDxfId="145" dataCellStyle="Percent">
      <calculatedColumnFormula>Table1[[#This Row],[Extended Sale  (QTY*Sale Price)]]-Table1[[#This Row],[Purchase Cost Extended]]</calculatedColumnFormula>
    </tableColumn>
    <tableColumn id="39" xr3:uid="{00000000-0010-0000-0000-000027000000}" name="State Category" dataDxfId="144" dataCellStyle="Linked Cell"/>
    <tableColumn id="26" xr3:uid="{00000000-0010-0000-0000-00001A000000}" name="FMEA Item" dataDxfId="143" dataCellStyle="Linked Cell"/>
    <tableColumn id="22" xr3:uid="{00000000-0010-0000-0000-000016000000}" name="Risk Type" dataDxfId="142" dataCellStyle="Input"/>
    <tableColumn id="21" xr3:uid="{00000000-0010-0000-0000-000015000000}" name="Risk Department (###)" dataDxfId="141" dataCellStyle="Linked Cell"/>
    <tableColumn id="23" xr3:uid="{00000000-0010-0000-0000-000017000000}" name="Department Area (#)" dataDxfId="140" dataCellStyle="Linked Cell"/>
    <tableColumn id="37" xr3:uid="{00000000-0010-0000-0000-000025000000}" name="Department Sub Area (#)" dataDxfId="139" dataCellStyle="Linked Cell"/>
    <tableColumn id="36" xr3:uid="{00000000-0010-0000-0000-000024000000}" name="Department Unique Area (#)" dataDxfId="138" dataCellStyle="Linked Cell"/>
    <tableColumn id="24" xr3:uid="{00000000-0010-0000-0000-000018000000}" name="Control Plan Group ID" dataDxfId="137" dataCellStyle="Linked Cell"/>
    <tableColumn id="42" xr3:uid="{00000000-0010-0000-0000-00002A000000}" name="Attribute of Control Plan ID" dataDxfId="136" dataCellStyle="Linked Cell"/>
    <tableColumn id="54" xr3:uid="{D48848A4-8626-4288-9AC6-6FD56EE3B6AC}" name="Full Process Code" dataDxfId="135" dataCellStyle="Output">
      <calculatedColumnFormula>IFERROR(Table1[[#This Row],[Risk Department ('#'#'#)]]&amp;Table1[[#This Row],[Department Area ('#)]]&amp;Table1[[#This Row],[Department Sub Area ('#)]]&amp;Table1[[#This Row],[Department Unique Area ('#)]],"")</calculatedColumnFormula>
    </tableColumn>
    <tableColumn id="38" xr3:uid="{00000000-0010-0000-0000-000026000000}" name="Area Code (#)" dataDxfId="134" dataCellStyle="Output">
      <calculatedColumnFormula>REPLACE("#",1,1,Table1[[#This Row],[Department Area ('#)]])&amp;REPLACE("#",1,1,Table1[[#This Row],[Department Sub Area ('#)]])&amp;REPLACE("#",1,1,Table1[[#This Row],[Department Unique Area ('#)]])</calculatedColumnFormula>
    </tableColumn>
    <tableColumn id="53" xr3:uid="{9D0D7F50-4C97-441A-930E-1061C3B97E85}" name="Notes" dataDxfId="133" dataCellStyle="Note"/>
    <tableColumn id="14" xr3:uid="{EC2C89F1-5F52-485D-9D84-2AEBCCECE60C}" name="Benefits" dataDxfId="132" dataCellStyle="Linked Cell"/>
    <tableColumn id="15" xr3:uid="{C9D63979-416B-4262-87F4-0D552F8DE0A9}" name="Efforts" dataDxfId="131" dataCellStyle="Linked Cell"/>
    <tableColumn id="48" xr3:uid="{00000000-0010-0000-0000-000030000000}" name="B&amp;E Quadrant (1/9)" dataDxfId="130" dataCellStyle="Output">
      <calculatedColumnFormula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calculatedColumnFormula>
    </tableColumn>
    <tableColumn id="1" xr3:uid="{00000000-0010-0000-0000-000001000000}" name="Unique Risk ID" dataDxfId="129">
      <calculatedColumnFormula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calculatedColumnFormula>
    </tableColumn>
    <tableColumn id="35" xr3:uid="{00000000-0010-0000-0000-000023000000}" name="Risk ID Group" dataDxfId="128" dataCellStyle="Normal 11">
      <calculatedColumnFormula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calculatedColumnFormula>
    </tableColumn>
    <tableColumn id="2" xr3:uid="{00000000-0010-0000-0000-000002000000}" name="Hazard ID" dataDxfId="127" dataCellStyle="Note"/>
    <tableColumn id="18" xr3:uid="{00000000-0010-0000-0000-000012000000}" name="Affect Equipment IDs or Description" dataDxfId="126" dataCellStyle="Note"/>
    <tableColumn id="4" xr3:uid="{00000000-0010-0000-0000-000004000000}" name="Risk: _x000a_Potential Hazardous Situation_x000a__x000a_Corrective Action:_x000a_Deliverable for Symptom Prescription" dataDxfId="125" dataCellStyle="Note"/>
    <tableColumn id="5" xr3:uid="{00000000-0010-0000-0000-000005000000}" name="Potential Effect - Down Steam Customer Effect" dataDxfId="124" dataCellStyle="Note"/>
    <tableColumn id="6" xr3:uid="{00000000-0010-0000-0000-000006000000}" name="Potential _x000a_Cause of Design Failure" dataDxfId="123" dataCellStyle="Note"/>
    <tableColumn id="43" xr3:uid="{00000000-0010-0000-0000-00002B000000}" name="Corrective Action Implemented (Y,N,N/A)" dataDxfId="122" dataCellStyle="Input 2"/>
    <tableColumn id="33" xr3:uid="{00000000-0010-0000-0000-000021000000}" name="Risk Evaluation Conditional Formatting" dataDxfId="121" dataCellStyle="Check Cell 2">
      <calculatedColumnFormula>IF(RIGHT(Table1[[#This Row],[Unique Risk ID]],1)="0",TRUE(),FALSE())</calculatedColumnFormula>
    </tableColumn>
    <tableColumn id="7" xr3:uid="{00000000-0010-0000-0000-000007000000}" name="Severity" dataDxfId="120" dataCellStyle="Input 2"/>
    <tableColumn id="8" xr3:uid="{00000000-0010-0000-0000-000008000000}" name="Occurrence" dataDxfId="119" dataCellStyle="Input 2"/>
    <tableColumn id="19" xr3:uid="{00000000-0010-0000-0000-000013000000}" name="Detection Level Risk" dataDxfId="118" dataCellStyle="Input 2"/>
    <tableColumn id="25" xr3:uid="{00000000-0010-0000-0000-000019000000}" name="RPN Unmitigated" dataDxfId="117" dataCellStyle="Calculation">
      <calculatedColumnFormula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calculatedColumnFormula>
    </tableColumn>
    <tableColumn id="20" xr3:uid="{00000000-0010-0000-0000-000014000000}" name="Risk" dataDxfId="116" dataCellStyle="Calculation">
      <calculatedColumnFormula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calculatedColumnFormula>
    </tableColumn>
    <tableColumn id="9" xr3:uid="{00000000-0010-0000-0000-000009000000}" name="RPN Mitigated" dataDxfId="115" dataCellStyle="Calculation">
      <calculatedColumnFormula array="1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calculatedColumnFormula>
    </tableColumn>
    <tableColumn id="47" xr3:uid="{00000000-0010-0000-0000-00002F000000}" name="Mitigated Risk" dataDxfId="114" dataCellStyle="Calculation">
      <calculatedColumnFormula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calculatedColumnFormula>
    </tableColumn>
    <tableColumn id="34" xr3:uid="{00000000-0010-0000-0000-000022000000}" name="B&amp;E Quadrant and Risk" dataDxfId="113" dataCellStyle="Calculation">
      <calculatedColumnFormula>Table1[[#This Row],[B&amp;E Quadrant (1/9)]]&amp;Table1[[#This Row],[Mitigated Risk]]</calculatedColumnFormula>
    </tableColumn>
    <tableColumn id="10" xr3:uid="{00000000-0010-0000-0000-00000A000000}" name="Design" dataDxfId="112" dataCellStyle="Note"/>
    <tableColumn id="11" xr3:uid="{00000000-0010-0000-0000-00000B000000}" name="Protective Measure in the Medical Device" dataDxfId="111" dataCellStyle="Note"/>
    <tableColumn id="12" xr3:uid="{00000000-0010-0000-0000-00000C000000}" name="Information for Safety" dataDxfId="110" dataCellStyle="Note"/>
    <tableColumn id="13" xr3:uid="{00000000-0010-0000-0000-00000D000000}" name="Verification Reference" dataDxfId="109" dataCellStyle="Note"/>
    <tableColumn id="17" xr3:uid="{CE60FD2E-8FA8-413A-BD02-1360873A2FB7}" name="Social Metric" dataDxfId="108" dataCellStyle="Input"/>
    <tableColumn id="27" xr3:uid="{288E1FBD-204A-470F-96D2-E31D457EFCBD}" name="Human Metric" dataDxfId="107" dataCellStyle="Input"/>
    <tableColumn id="28" xr3:uid="{78D43D74-06AA-4A0E-984D-7EDBF9813538}" name="Economic Metric" dataDxfId="106" dataCellStyle="Input"/>
    <tableColumn id="29" xr3:uid="{CDCB5C88-D2FB-4533-8113-C344842F2D57}" name="Environmental Metric" dataDxfId="105" dataCellStyle="Input"/>
    <tableColumn id="30" xr3:uid="{8B90EFC0-8E5C-41C1-A085-0B8AA172DA9C}" name="Sustainability RPM Mitigated" dataDxfId="104" dataCellStyle="Calculation">
      <calculatedColumnFormula array="1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calculatedColumnFormula>
    </tableColumn>
    <tableColumn id="16" xr3:uid="{61CEBD0E-A226-4A14-B3A4-7A5FED558A46}" name="Sustainability RPN" dataDxfId="103" dataCellStyle="Calculation">
      <calculatedColumnFormula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calculatedColumnFormula>
    </tableColumn>
    <tableColumn id="31" xr3:uid="{D3F4FEDD-59E2-4098-AA54-3B7AE21E4BEE}" name="Sustainability Mitigated RPM " dataDxfId="102" dataCellStyle="Calculation">
      <calculatedColumnFormula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calculatedColumnFormula>
    </tableColumn>
    <tableColumn id="102" xr3:uid="{36BD9236-0F75-491C-95E6-CBF7382D5081}" name="Default Unit" dataDxfId="101" dataCellStyle="Input"/>
    <tableColumn id="103" xr3:uid="{8FF79643-FB00-43AD-9D6F-E22BC407D93D}" name="Unit Group" dataDxfId="100" dataCellStyle="Input"/>
    <tableColumn id="104" xr3:uid="{890C415F-2044-4B09-96FB-20A051F31EB2}" name="Decimals Supported" dataDxfId="99" dataCellStyle="Input"/>
    <tableColumn id="105" xr3:uid="{771CCF20-D445-47E6-A50F-8C636F39E4F2}" name="Lead Time" dataDxfId="98" dataCellStyle="Input"/>
    <tableColumn id="106" xr3:uid="{3BF2A86F-FDC3-47CA-A014-0B4F10EB5A8D}" name="Link" dataDxfId="97" dataCellStyle="Input"/>
    <tableColumn id="115" xr3:uid="{EAA984E2-F596-47BB-A6D5-A108D313A341}" name="Alarm Low" dataDxfId="96" dataCellStyle="Input"/>
    <tableColumn id="116" xr3:uid="{E6E6CA78-5157-4D99-849A-5EC3A3D55EFF}" name="Alarm High" dataDxfId="95" dataCellStyle="Input"/>
    <tableColumn id="117" xr3:uid="{EDEEAA6F-D688-4326-BAC5-9296AE09767E}" name="Alarm Low Low" dataDxfId="94" dataCellStyle="Input"/>
    <tableColumn id="118" xr3:uid="{54C6329D-3874-4129-B57A-0180DD398693}" name="Alarm High High" dataDxfId="93" dataCellStyle="Input"/>
    <tableColumn id="131" xr3:uid="{24637F25-F0EF-4F1C-913D-04142E70ACA6}" name="Watts:" dataDxfId="92" dataCellStyle="Input"/>
    <tableColumn id="132" xr3:uid="{9891C7C8-0200-4C01-9D0F-3A79E604F145}" name="Amps:" dataDxfId="91" dataCellStyle="Input"/>
    <tableColumn id="133" xr3:uid="{D5A0AF84-DBB5-45CF-BCC7-6DB3E7668490}" name="Volts:" dataDxfId="90" dataCellStyle="Input"/>
    <tableColumn id="134" xr3:uid="{90D43246-ACD1-4913-A5A8-4A71828E6C1C}" name="Ohms:" dataDxfId="89" dataCellStyle="Input"/>
    <tableColumn id="137" xr3:uid="{F6574993-FA0A-4FF3-9E26-789D68100614}" name="Watts Calculated" dataDxfId="88" dataCellStyle="Calculation">
      <calculatedColumnFormula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calculatedColumnFormula>
    </tableColumn>
    <tableColumn id="138" xr3:uid="{1225DB74-D7DE-4699-B6D5-E2F07579F0AF}" name="Ohms Calculated" dataDxfId="87" dataCellStyle="Calculation">
      <calculatedColumnFormula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calculatedColumnFormula>
    </tableColumn>
    <tableColumn id="139" xr3:uid="{F2648A3C-5390-4DBE-926E-31B3CB85E6EA}" name="Volts Calculated" dataDxfId="86" dataCellStyle="Normal 5">
      <calculatedColumnFormula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calculatedColumnFormula>
    </tableColumn>
    <tableColumn id="140" xr3:uid="{C420DA31-4198-481F-9D8D-533BF59BF653}" name="Amps Calculated" dataDxfId="85" dataCellStyle="Normal 5">
      <calculatedColumnFormula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calculatedColumnFormula>
    </tableColumn>
    <tableColumn id="141" xr3:uid="{DEA4B4A6-BF7F-4265-8C07-77DAEA77989D}" name="Calculated watts/inch" dataDxfId="84" dataCellStyle="Normal 5">
      <calculatedColumnFormula array="1">IFERROR(IF(ISNUMBER(Table1[[#This Row],[Watts:]]),Table1[[#This Row],[Watts:]]/Table1[[#This Row],[ Length (inches):]],IF(isnubmer(Table1[[#This Row],[Watts Calculated]]),Table1[[#This Row],[Watts Calculated]]/Table1[[#This Row],[ Length (inches):]],"")),"")</calculatedColumnFormula>
    </tableColumn>
    <tableColumn id="145" xr3:uid="{D65F8A86-2B0D-415A-B5C3-B32950C90006}" name="Power Requirements" dataDxfId="83" dataCellStyle="Calculation">
      <calculatedColumnFormula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calculatedColumnFormula>
    </tableColumn>
    <tableColumn id="146" xr3:uid="{F8EBFA82-F41E-4ADD-A09A-B33A068EB60A}" name="3Phase to Single Phase" dataDxfId="82" dataCellStyle="Calculation">
      <calculatedColumnFormula>IFERROR(Table1[[#This Row],[Amps Calculated]]/1.77,"")</calculatedColumnFormula>
    </tableColumn>
    <tableColumn id="147" xr3:uid="{CC68C8C4-26AE-4EFB-A33E-C5C7D6D8D955}" name="Rating with 25% Margin" dataDxfId="81" dataCellStyle="Calculation">
      <calculatedColumnFormula>IFERROR(Table1[[#This Row],[3Phase to Single Phase]]/0.75,"")</calculatedColumnFormula>
    </tableColumn>
    <tableColumn id="135" xr3:uid="{24F4096A-5512-4F93-9D4C-E8803729FC86}" name="Thermocouple Included" dataDxfId="80" dataCellStyle="Input"/>
    <tableColumn id="122" xr3:uid="{E0646BDC-8646-4247-A06C-E32C08320F4E}" name=" Length (inches):" dataDxfId="79" dataCellStyle="Input"/>
    <tableColumn id="123" xr3:uid="{7B2CF260-0D33-4DE3-A09A-FC58A6FFB85D}" name="Inner Diameter:" dataDxfId="78" dataCellStyle="Input"/>
    <tableColumn id="124" xr3:uid="{D3DD32BB-AD6D-4D66-9B06-FE6B37AEE0D6}" name=" Outer Diameter " dataDxfId="77" dataCellStyle="Input"/>
    <tableColumn id="125" xr3:uid="{1834830E-693E-4083-BF09-FCA4CB31F807}" name=" Special Equipment Notes" dataDxfId="76" dataCellStyle="Input"/>
    <tableColumn id="136" xr3:uid="{89A5B267-D4C5-4106-B043-E326845FD9B7}" name="Watt Density" dataDxfId="75" dataCellStyle="Input"/>
    <tableColumn id="142" xr3:uid="{614F285B-7E9E-43EC-9B42-6D2B66CAD660}" name="Wires Connected" dataDxfId="74" dataCellStyle="Input"/>
    <tableColumn id="143" xr3:uid="{72D9BE08-DDCA-4F9C-B2A5-DAA3D49F5B1A}" name="Lead Length" dataDxfId="73" dataCellStyle="Input"/>
    <tableColumn id="144" xr3:uid="{3DCF39CD-7E7A-4672-820E-EBBF6550B8B3}" name="Lead Type" dataDxfId="72" dataCellStyle="Input"/>
    <tableColumn id="32" xr3:uid="{049F7EED-1D1E-43F6-9E92-CAEFCC695E24}" name="Node 1" dataDxfId="71" dataCellStyle="Input"/>
    <tableColumn id="40" xr3:uid="{3C1CA88D-ED60-40A7-9463-8BDB6A39E23A}" name="Node 2" dataDxfId="70" dataCellStyle="Input"/>
    <tableColumn id="41" xr3:uid="{5773FC93-B7CB-4DB0-81CC-48758ACB13D5}" name="Node 3" dataDxfId="69" dataCellStyle="Input"/>
    <tableColumn id="44" xr3:uid="{E01E29AC-98ED-4EDB-9EED-01200D353B4C}" name="Node 4" dataDxfId="68" dataCellStyle="Input"/>
    <tableColumn id="45" xr3:uid="{DBE31C33-E5D6-42A7-8A9C-160F66B2D4E9}" name="Node 5" dataDxfId="67" dataCellStyle="Input"/>
    <tableColumn id="148" xr3:uid="{3C5CF454-EE7C-4B6F-8ED5-EF0305209640}" name="Node 0, Input 1" dataDxfId="66" dataCellStyle="Input"/>
    <tableColumn id="149" xr3:uid="{3313D3F5-885A-4955-B46C-565DBFBBA42B}" name="Node 0, Input 2" dataDxfId="65" dataCellStyle="Input"/>
    <tableColumn id="150" xr3:uid="{58399226-3D8C-43D2-879C-51278CD7295E}" name="Node 0, Input 3" dataDxfId="64" dataCellStyle="Input"/>
    <tableColumn id="151" xr3:uid="{ACB520A6-D6FE-4314-AADF-9D2D40F03A3B}" name="Node 0, Input 4" dataDxfId="63" dataCellStyle="Input"/>
    <tableColumn id="152" xr3:uid="{B962662E-8CEE-4591-AEC2-45A0BE28C02C}" name="Node 0, Input 5" dataDxfId="62" dataCellStyle="Input"/>
    <tableColumn id="153" xr3:uid="{7156F021-F805-432D-B521-F164D38D230E}" name="Node 0, Input 6" dataDxfId="61" dataCellStyle="Input"/>
    <tableColumn id="154" xr3:uid="{645196C1-3DB1-4555-B1A4-0F62344ED405}" name="Node 0, Input 7" dataDxfId="60" dataCellStyle="Input"/>
    <tableColumn id="155" xr3:uid="{2C2A5E87-843F-470E-96CA-EE230112F1E1}" name="Node 0, Input 8" dataDxfId="59" dataCellStyle="Input"/>
    <tableColumn id="156" xr3:uid="{A6E1287A-C87F-4EE5-AB5B-2AF9F7798D00}" name="Node 0, Input 9" dataDxfId="58" dataCellStyle="Input"/>
    <tableColumn id="157" xr3:uid="{0FBBA54C-F12F-4BB9-9A33-2D8F3F53D94C}" name="Node 0, Input 10" dataDxfId="57" dataCellStyle="Input"/>
    <tableColumn id="158" xr3:uid="{ECBD0740-4AC5-41A2-BC92-7317BE038A92}" name="Node 0, Input 11" dataDxfId="56" dataCellStyle="Input"/>
    <tableColumn id="159" xr3:uid="{956D1884-08ED-4F5B-8DC0-236709163768}" name="Node 0, Input 12" dataDxfId="55" dataCellStyle="Input"/>
    <tableColumn id="160" xr3:uid="{646B39E0-FC08-454F-AD9F-E463641DB410}" name="Node 0, Input 13" dataDxfId="54" dataCellStyle="Input"/>
    <tableColumn id="161" xr3:uid="{F6E63576-436B-4E0B-925D-C29E5DDDED06}" name="Node 0, Input 14" dataDxfId="53" dataCellStyle="Input"/>
    <tableColumn id="162" xr3:uid="{D5DA6529-607F-4CD5-BD77-EFE1060BF86D}" name="Node 0, Input 15" dataDxfId="52" dataCellStyle="Input"/>
    <tableColumn id="163" xr3:uid="{73DF2201-D9E6-483A-BC7E-1C2B91F11E2F}" name="Node 0, Input 16" dataDxfId="51" dataCellStyle="Input"/>
    <tableColumn id="164" xr3:uid="{50B5D974-B0BB-40A2-9728-8A5C116C5C60}" name="Node 0, Input 17" dataDxfId="50" dataCellStyle="Input"/>
    <tableColumn id="165" xr3:uid="{BA49A006-B035-43BE-9C0D-C0B047887221}" name="Node 0, Input 18" dataDxfId="49" dataCellStyle="Input"/>
    <tableColumn id="166" xr3:uid="{A9BA9917-8A04-4CA1-B749-1DB229B1BE94}" name="Node 0, Input 19" dataDxfId="48" dataCellStyle="Input"/>
    <tableColumn id="167" xr3:uid="{5E115C52-EDA3-4066-89CD-CD0E3267D45A}" name="Node 0, Input 20" dataDxfId="47" dataCellStyle="Input"/>
    <tableColumn id="168" xr3:uid="{1AC94F52-973E-4350-905B-2846D2A3335E}" name="Node 0, Output 1" dataDxfId="46" dataCellStyle="Input"/>
    <tableColumn id="169" xr3:uid="{B6CD523D-D96B-4494-825D-5684E4071D2C}" name="Node 0, Output 2" dataDxfId="45" dataCellStyle="Input"/>
    <tableColumn id="170" xr3:uid="{344CAD0F-D1C8-4FCF-8DAC-73B970299CA2}" name="Node 0, Output 3" dataDxfId="44" dataCellStyle="Input"/>
    <tableColumn id="171" xr3:uid="{124C1948-A703-48BE-8142-CC338E2F65BA}" name="Node 0, Output 4" dataDxfId="43" dataCellStyle="Input"/>
    <tableColumn id="172" xr3:uid="{AF5E837C-6466-4BD9-B698-9572B9311D57}" name="Node 0, Output 5" dataDxfId="42" dataCellStyle="Input"/>
    <tableColumn id="173" xr3:uid="{A3139B8B-FCF1-46DA-B4E0-ABE3838F129A}" name="Node 0, Output 6" dataDxfId="41" dataCellStyle="Input"/>
    <tableColumn id="174" xr3:uid="{856AB347-4FE9-46BE-A538-579BC1391153}" name="Node 0, Output 7" dataDxfId="40" dataCellStyle="Input"/>
    <tableColumn id="175" xr3:uid="{DE1A700C-D082-4672-8098-B057036F2EEA}" name="Node 0, Output 8" dataDxfId="39" dataCellStyle="Input"/>
    <tableColumn id="176" xr3:uid="{F6573B0F-9EF6-45C3-AE12-1BD398CF09A7}" name="Node 0, Output 9" dataDxfId="38" dataCellStyle="Input"/>
    <tableColumn id="177" xr3:uid="{D67A9857-EF1C-47C2-AA6B-F4103703283C}" name="Node 0, Output 10" dataDxfId="37" dataCellStyle="Input"/>
    <tableColumn id="178" xr3:uid="{7EAB8626-441F-4B0E-AE04-EF52B765A4E5}" name="Node 0, Output 11" dataDxfId="36" dataCellStyle="Input"/>
    <tableColumn id="179" xr3:uid="{8BB1EF0D-1B78-4C99-ADA2-49C82342F254}" name="Node 0, Output 12" dataDxfId="35" dataCellStyle="Input"/>
    <tableColumn id="180" xr3:uid="{B578039F-0EDD-4F7E-8660-A519143B21FF}" name="Node 0, Output 13" dataDxfId="34" dataCellStyle="Input"/>
    <tableColumn id="181" xr3:uid="{22E83064-A941-4419-9D7C-47439A877395}" name="Node 0, Output 14" dataDxfId="33" dataCellStyle="Input"/>
    <tableColumn id="182" xr3:uid="{109221AF-579D-4276-AFED-3CCF3746BE95}" name="Node 0, Output 15" dataDxfId="32" dataCellStyle="Input"/>
    <tableColumn id="183" xr3:uid="{717D88D5-4ED7-4EA7-A2D4-3CD00512E75E}" name="Node 0, Output 16" dataDxfId="31" dataCellStyle="Input"/>
    <tableColumn id="184" xr3:uid="{22BC4201-24B8-44F2-9B69-E764A529AE01}" name="Node 0, Output 17" dataDxfId="30" dataCellStyle="Input"/>
    <tableColumn id="185" xr3:uid="{F7FDA80C-8C29-4C65-96BB-55D7E67D1FAB}" name="Node 0, Output 18" dataDxfId="29" dataCellStyle="Input"/>
    <tableColumn id="186" xr3:uid="{3A287829-9295-415A-BA2D-681DD5339B1A}" name="Node 0, Output 19" dataDxfId="28" dataCellStyle="Input"/>
    <tableColumn id="187" xr3:uid="{E57CFB71-598F-4F9D-B0B7-A662F658A44D}" name="Node 0, Output 20" dataDxfId="27" dataCellStyle="Input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FMEARiskTable" displayName="FMEARiskTable" ref="B5:F155" totalsRowShown="0">
  <autoFilter ref="B5:F155" xr:uid="{00000000-0009-0000-0100-000002000000}"/>
  <sortState xmlns:xlrd2="http://schemas.microsoft.com/office/spreadsheetml/2017/richdata2" ref="B6:F155">
    <sortCondition ref="B5:B155"/>
  </sortState>
  <tableColumns count="5">
    <tableColumn id="1" xr3:uid="{00000000-0010-0000-0200-000001000000}" name="Index"/>
    <tableColumn id="2" xr3:uid="{00000000-0010-0000-0200-000002000000}" name="Severity"/>
    <tableColumn id="3" xr3:uid="{00000000-0010-0000-0200-000003000000}" name="Occurance"/>
    <tableColumn id="4" xr3:uid="{00000000-0010-0000-0200-000004000000}" name="Detection"/>
    <tableColumn id="5" xr3:uid="{00000000-0010-0000-0200-000005000000}" name="Risk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Restoration" displayName="Restoration" ref="A1:J26" totalsRowShown="0">
  <autoFilter ref="A1:J26" xr:uid="{00000000-0009-0000-0100-000003000000}"/>
  <sortState xmlns:xlrd2="http://schemas.microsoft.com/office/spreadsheetml/2017/richdata2" ref="A2:J26">
    <sortCondition ref="B1:B26"/>
  </sortState>
  <tableColumns count="10">
    <tableColumn id="1" xr3:uid="{00000000-0010-0000-0100-000001000000}" name="Type test"/>
    <tableColumn id="2" xr3:uid="{00000000-0010-0000-0100-000002000000}" name="Type 2"/>
    <tableColumn id="4" xr3:uid="{00000000-0010-0000-0100-000004000000}" name="State Category"/>
    <tableColumn id="10" xr3:uid="{00000000-0010-0000-0100-00000A000000}" name="Category"/>
    <tableColumn id="3" xr3:uid="{00000000-0010-0000-0100-000003000000}" name="Department"/>
    <tableColumn id="9" xr3:uid="{00000000-0010-0000-0100-000009000000}" name="Type 34"/>
    <tableColumn id="8" xr3:uid="{00000000-0010-0000-0100-000008000000}" name="Sub Component"/>
    <tableColumn id="7" xr3:uid="{00000000-0010-0000-0100-000007000000}" name="Type 32"/>
    <tableColumn id="6" xr3:uid="{00000000-0010-0000-0100-000006000000}" name="Type" dataDxfId="0">
      <calculatedColumnFormula>Restoration[[#This Row],[Department]]&amp;"-"&amp;Restoration[[#This Row],[Category]]</calculatedColumnFormula>
    </tableColumn>
    <tableColumn id="5" xr3:uid="{00000000-0010-0000-0100-000005000000}" name="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zoomScale="90" zoomScaleNormal="90" workbookViewId="0">
      <selection activeCell="H10" sqref="H10"/>
    </sheetView>
  </sheetViews>
  <sheetFormatPr defaultRowHeight="14.6" x14ac:dyDescent="0.4"/>
  <cols>
    <col min="6" max="6" width="46.3046875" customWidth="1"/>
    <col min="7" max="7" width="15.69140625" customWidth="1"/>
  </cols>
  <sheetData>
    <row r="1" spans="1:7" ht="14.6" customHeight="1" x14ac:dyDescent="0.4">
      <c r="A1" s="107" t="s">
        <v>249</v>
      </c>
      <c r="B1" s="108"/>
      <c r="C1" s="108"/>
      <c r="D1" s="108" t="s">
        <v>250</v>
      </c>
      <c r="E1" s="108"/>
      <c r="F1" s="108" t="s">
        <v>0</v>
      </c>
      <c r="G1" s="137" t="s">
        <v>1</v>
      </c>
    </row>
    <row r="2" spans="1:7" ht="14.6" customHeight="1" x14ac:dyDescent="0.4">
      <c r="A2" s="109"/>
      <c r="B2" s="110"/>
      <c r="C2" s="110"/>
      <c r="D2" s="110"/>
      <c r="E2" s="110"/>
      <c r="F2" s="110"/>
      <c r="G2" s="138"/>
    </row>
    <row r="3" spans="1:7" ht="14.6" customHeight="1" x14ac:dyDescent="0.4">
      <c r="A3" s="109"/>
      <c r="B3" s="110"/>
      <c r="C3" s="110"/>
      <c r="D3" s="110"/>
      <c r="E3" s="110"/>
      <c r="F3" s="110"/>
      <c r="G3" s="138"/>
    </row>
    <row r="4" spans="1:7" ht="14.6" customHeight="1" x14ac:dyDescent="0.4">
      <c r="A4" s="111" t="s">
        <v>387</v>
      </c>
      <c r="B4" s="112"/>
      <c r="C4" s="112"/>
      <c r="D4" s="115" t="s">
        <v>382</v>
      </c>
      <c r="E4" s="115"/>
      <c r="F4" s="139" t="str">
        <f>A4&amp;D4&amp;"_"&amp;G4</f>
        <v>URS  BOM or FMEA00001_01</v>
      </c>
      <c r="G4" s="142" t="s">
        <v>2</v>
      </c>
    </row>
    <row r="5" spans="1:7" ht="14.6" customHeight="1" x14ac:dyDescent="0.4">
      <c r="A5" s="111"/>
      <c r="B5" s="112"/>
      <c r="C5" s="112"/>
      <c r="D5" s="115"/>
      <c r="E5" s="115"/>
      <c r="F5" s="140"/>
      <c r="G5" s="143"/>
    </row>
    <row r="6" spans="1:7" ht="15" customHeight="1" thickBot="1" x14ac:dyDescent="0.45">
      <c r="A6" s="113"/>
      <c r="B6" s="114"/>
      <c r="C6" s="114"/>
      <c r="D6" s="116"/>
      <c r="E6" s="116"/>
      <c r="F6" s="141"/>
      <c r="G6" s="144"/>
    </row>
    <row r="7" spans="1:7" x14ac:dyDescent="0.4">
      <c r="A7" s="1"/>
      <c r="B7" s="1"/>
      <c r="C7" s="1"/>
      <c r="D7" s="1"/>
      <c r="E7" s="1"/>
      <c r="F7" s="1"/>
      <c r="G7" s="1"/>
    </row>
    <row r="8" spans="1:7" x14ac:dyDescent="0.4">
      <c r="A8" s="1"/>
      <c r="B8" s="1"/>
      <c r="C8" s="1"/>
      <c r="D8" s="1"/>
      <c r="E8" s="1"/>
      <c r="F8" s="1"/>
      <c r="G8" s="1"/>
    </row>
    <row r="9" spans="1:7" ht="20.149999999999999" x14ac:dyDescent="0.4">
      <c r="A9" s="1"/>
      <c r="B9" s="136" t="s">
        <v>3</v>
      </c>
      <c r="C9" s="136"/>
      <c r="D9" s="136"/>
      <c r="E9" s="136"/>
      <c r="F9" s="136"/>
      <c r="G9" s="1"/>
    </row>
    <row r="10" spans="1:7" ht="20.149999999999999" x14ac:dyDescent="0.4">
      <c r="A10" s="1"/>
      <c r="B10" s="136"/>
      <c r="C10" s="136"/>
      <c r="D10" s="136"/>
      <c r="E10" s="136"/>
      <c r="F10" s="136"/>
      <c r="G10" s="1"/>
    </row>
    <row r="11" spans="1:7" x14ac:dyDescent="0.4">
      <c r="A11" s="1"/>
      <c r="B11" s="1"/>
      <c r="C11" s="1"/>
      <c r="D11" s="1"/>
      <c r="E11" s="1"/>
      <c r="F11" s="1"/>
      <c r="G11" s="1"/>
    </row>
    <row r="12" spans="1:7" x14ac:dyDescent="0.4">
      <c r="A12" s="1"/>
      <c r="B12" s="1"/>
      <c r="C12" s="1"/>
      <c r="D12" s="1"/>
      <c r="E12" s="1"/>
      <c r="F12" s="1"/>
      <c r="G12" s="1"/>
    </row>
    <row r="13" spans="1:7" ht="15" x14ac:dyDescent="0.4">
      <c r="A13" s="1"/>
      <c r="B13" s="126" t="s">
        <v>248</v>
      </c>
      <c r="C13" s="127"/>
      <c r="D13" s="127"/>
      <c r="E13" s="127"/>
      <c r="F13" s="127"/>
      <c r="G13" s="1"/>
    </row>
    <row r="14" spans="1:7" x14ac:dyDescent="0.4">
      <c r="A14" s="1"/>
      <c r="B14" s="117"/>
      <c r="C14" s="118"/>
      <c r="D14" s="118"/>
      <c r="E14" s="118"/>
      <c r="F14" s="119"/>
      <c r="G14" s="1"/>
    </row>
    <row r="15" spans="1:7" x14ac:dyDescent="0.4">
      <c r="A15" s="1"/>
      <c r="B15" s="120"/>
      <c r="C15" s="121"/>
      <c r="D15" s="121"/>
      <c r="E15" s="121"/>
      <c r="F15" s="122"/>
      <c r="G15" s="1"/>
    </row>
    <row r="16" spans="1:7" x14ac:dyDescent="0.4">
      <c r="A16" s="1"/>
      <c r="B16" s="123"/>
      <c r="C16" s="124"/>
      <c r="D16" s="124"/>
      <c r="E16" s="124"/>
      <c r="F16" s="125"/>
      <c r="G16" s="1"/>
    </row>
    <row r="17" spans="1:7" x14ac:dyDescent="0.4">
      <c r="A17" s="1"/>
      <c r="B17" s="1"/>
      <c r="C17" s="1"/>
      <c r="D17" s="2"/>
      <c r="E17" s="2"/>
      <c r="F17" s="3"/>
      <c r="G17" s="1"/>
    </row>
    <row r="18" spans="1:7" ht="30" customHeight="1" x14ac:dyDescent="0.4">
      <c r="A18" s="1"/>
      <c r="B18" s="126" t="s">
        <v>4</v>
      </c>
      <c r="C18" s="128"/>
      <c r="D18" s="130" t="s">
        <v>246</v>
      </c>
      <c r="E18" s="131"/>
      <c r="F18" s="132"/>
      <c r="G18" s="1"/>
    </row>
    <row r="19" spans="1:7" ht="25.5" customHeight="1" x14ac:dyDescent="0.4">
      <c r="A19" s="1"/>
      <c r="B19" s="129" t="s">
        <v>247</v>
      </c>
      <c r="C19" s="129"/>
      <c r="D19" s="133">
        <v>44847</v>
      </c>
      <c r="E19" s="134"/>
      <c r="F19" s="135"/>
      <c r="G19" s="1"/>
    </row>
    <row r="20" spans="1:7" x14ac:dyDescent="0.4">
      <c r="A20" s="1"/>
      <c r="B20" s="1"/>
      <c r="C20" s="1"/>
      <c r="D20" s="1"/>
      <c r="E20" s="1"/>
      <c r="F20" s="1"/>
      <c r="G20" s="1"/>
    </row>
    <row r="21" spans="1:7" x14ac:dyDescent="0.4">
      <c r="A21" s="1"/>
      <c r="B21" s="1"/>
      <c r="C21" s="1"/>
      <c r="D21" s="1"/>
      <c r="E21" s="1"/>
      <c r="F21" s="1"/>
      <c r="G21" s="1"/>
    </row>
    <row r="22" spans="1:7" ht="15" x14ac:dyDescent="0.4">
      <c r="A22" s="1"/>
      <c r="B22" s="126" t="s">
        <v>5</v>
      </c>
      <c r="C22" s="127"/>
      <c r="D22" s="127"/>
      <c r="E22" s="127"/>
      <c r="F22" s="127"/>
      <c r="G22" s="1"/>
    </row>
    <row r="23" spans="1:7" x14ac:dyDescent="0.4">
      <c r="A23" s="1"/>
      <c r="B23" s="117" t="s">
        <v>6</v>
      </c>
      <c r="C23" s="118"/>
      <c r="D23" s="118"/>
      <c r="E23" s="118"/>
      <c r="F23" s="119"/>
      <c r="G23" s="1"/>
    </row>
    <row r="24" spans="1:7" x14ac:dyDescent="0.4">
      <c r="A24" s="1"/>
      <c r="B24" s="120"/>
      <c r="C24" s="121"/>
      <c r="D24" s="121"/>
      <c r="E24" s="121"/>
      <c r="F24" s="122"/>
      <c r="G24" s="1"/>
    </row>
    <row r="25" spans="1:7" x14ac:dyDescent="0.4">
      <c r="A25" s="1"/>
      <c r="B25" s="123"/>
      <c r="C25" s="124"/>
      <c r="D25" s="124"/>
      <c r="E25" s="124"/>
      <c r="F25" s="125"/>
      <c r="G25" s="1"/>
    </row>
    <row r="26" spans="1:7" x14ac:dyDescent="0.4">
      <c r="A26" s="1"/>
      <c r="B26" s="4"/>
      <c r="C26" s="4"/>
      <c r="D26" s="4"/>
      <c r="E26" s="4"/>
      <c r="F26" s="4"/>
      <c r="G26" s="1"/>
    </row>
    <row r="27" spans="1:7" ht="49.75" x14ac:dyDescent="0.4">
      <c r="A27" s="1"/>
      <c r="B27" s="106"/>
      <c r="C27" s="4"/>
      <c r="D27" s="4"/>
      <c r="E27" s="4"/>
      <c r="F27" s="106" t="s">
        <v>383</v>
      </c>
      <c r="G27" s="1"/>
    </row>
    <row r="28" spans="1:7" x14ac:dyDescent="0.4">
      <c r="A28" s="1"/>
      <c r="B28" s="4"/>
      <c r="C28" s="4"/>
      <c r="D28" s="4"/>
      <c r="E28" s="4"/>
      <c r="F28" s="4"/>
      <c r="G28" s="1"/>
    </row>
    <row r="30" spans="1:7" ht="15.45" x14ac:dyDescent="0.4">
      <c r="B30" s="8"/>
    </row>
    <row r="31" spans="1:7" ht="15.45" x14ac:dyDescent="0.4">
      <c r="B31" s="8"/>
    </row>
    <row r="32" spans="1:7" ht="15.45" x14ac:dyDescent="0.4">
      <c r="B32" s="8"/>
    </row>
    <row r="33" spans="2:2" ht="15.45" x14ac:dyDescent="0.4">
      <c r="B33" s="8"/>
    </row>
    <row r="34" spans="2:2" x14ac:dyDescent="0.4">
      <c r="B34" s="7"/>
    </row>
  </sheetData>
  <mergeCells count="18">
    <mergeCell ref="G1:G3"/>
    <mergeCell ref="F4:F6"/>
    <mergeCell ref="G4:G6"/>
    <mergeCell ref="F1:F3"/>
    <mergeCell ref="B9:F9"/>
    <mergeCell ref="A1:C3"/>
    <mergeCell ref="A4:C6"/>
    <mergeCell ref="D1:E3"/>
    <mergeCell ref="D4:E6"/>
    <mergeCell ref="B23:F25"/>
    <mergeCell ref="B22:F22"/>
    <mergeCell ref="B14:F16"/>
    <mergeCell ref="B18:C18"/>
    <mergeCell ref="B19:C19"/>
    <mergeCell ref="D18:F18"/>
    <mergeCell ref="D19:F19"/>
    <mergeCell ref="B10:F10"/>
    <mergeCell ref="B13:F13"/>
  </mergeCells>
  <pageMargins left="0.7" right="0.7" top="0.75" bottom="0.75" header="0.3" footer="0.3"/>
  <pageSetup orientation="portrait" r:id="rId1"/>
  <headerFooter>
    <oddFooter>&amp;LTemplate: TPL-00194/C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U13"/>
  <sheetViews>
    <sheetView zoomScale="70" zoomScaleNormal="70" workbookViewId="0">
      <selection activeCell="N4" sqref="N4"/>
    </sheetView>
  </sheetViews>
  <sheetFormatPr defaultColWidth="9.15234375" defaultRowHeight="14.6" x14ac:dyDescent="0.4"/>
  <cols>
    <col min="1" max="1" width="28.765625" style="59" bestFit="1" customWidth="1"/>
    <col min="2" max="3" width="9.15234375" style="59"/>
    <col min="4" max="4" width="11.07421875" style="59" customWidth="1"/>
    <col min="5" max="5" width="9.15234375" style="59"/>
    <col min="6" max="6" width="5.69140625" style="59" bestFit="1" customWidth="1"/>
    <col min="7" max="7" width="5.69140625" style="59" customWidth="1"/>
    <col min="8" max="8" width="14.53515625" style="59" customWidth="1"/>
    <col min="9" max="9" width="20" style="59" customWidth="1"/>
    <col min="10" max="12" width="29.15234375" style="59" customWidth="1"/>
    <col min="13" max="13" width="24.84375" style="59" bestFit="1" customWidth="1"/>
    <col min="14" max="14" width="23.53515625" style="59" bestFit="1" customWidth="1"/>
    <col min="15" max="15" width="23" style="59" bestFit="1" customWidth="1"/>
    <col min="16" max="16" width="11.69140625" style="59" customWidth="1"/>
    <col min="17" max="17" width="18.3046875" style="59" customWidth="1"/>
    <col min="18" max="18" width="29.69140625" style="59" customWidth="1"/>
    <col min="19" max="19" width="30.15234375" style="59" customWidth="1"/>
    <col min="20" max="20" width="22.53515625" style="59" customWidth="1"/>
    <col min="21" max="21" width="12.15234375" style="59" bestFit="1" customWidth="1"/>
    <col min="22" max="22" width="8" style="59" bestFit="1" customWidth="1"/>
    <col min="23" max="25" width="8.84375" style="59" customWidth="1"/>
    <col min="26" max="29" width="14" style="59" customWidth="1"/>
    <col min="30" max="30" width="12.3828125" style="59" customWidth="1"/>
    <col min="31" max="31" width="14.84375" style="59" customWidth="1"/>
    <col min="32" max="32" width="22.69140625" style="59" customWidth="1"/>
    <col min="33" max="33" width="11.53515625" style="59" customWidth="1"/>
    <col min="34" max="34" width="13.3828125" style="59" customWidth="1"/>
    <col min="35" max="35" width="77" style="59" customWidth="1"/>
    <col min="36" max="47" width="9.15234375" style="59"/>
    <col min="48" max="48" width="70.921875" style="59" bestFit="1" customWidth="1"/>
    <col min="49" max="51" width="9.15234375" style="59"/>
    <col min="52" max="52" width="32.53515625" style="59" bestFit="1" customWidth="1"/>
    <col min="53" max="96" width="9.15234375" style="59"/>
    <col min="97" max="97" width="14.07421875" style="59" bestFit="1" customWidth="1"/>
    <col min="98" max="16384" width="9.15234375" style="59"/>
  </cols>
  <sheetData>
    <row r="1" spans="1:151" ht="15" customHeight="1" x14ac:dyDescent="0.4">
      <c r="A1" s="59" t="s">
        <v>176</v>
      </c>
      <c r="B1" s="145" t="s">
        <v>210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6"/>
      <c r="AD1" s="81"/>
      <c r="AE1" s="82"/>
      <c r="AF1" s="83"/>
      <c r="AG1" s="81"/>
      <c r="AH1" s="81"/>
      <c r="AI1" s="81"/>
      <c r="CR1" s="145" t="s">
        <v>292</v>
      </c>
      <c r="CS1" s="145"/>
      <c r="CT1" s="145"/>
      <c r="CU1" s="145"/>
      <c r="CV1" s="145"/>
      <c r="CW1" s="145"/>
      <c r="CX1" s="145"/>
      <c r="CY1" s="145"/>
      <c r="CZ1" s="145"/>
      <c r="DF1" s="145" t="s">
        <v>251</v>
      </c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  <c r="ED1" s="145"/>
      <c r="EE1" s="145"/>
      <c r="EF1" s="145"/>
      <c r="EG1" s="145"/>
      <c r="EH1" s="145"/>
      <c r="EI1" s="145"/>
      <c r="EJ1" s="145"/>
      <c r="EK1" s="145"/>
      <c r="EL1" s="145"/>
      <c r="EM1" s="145"/>
      <c r="EN1" s="145"/>
      <c r="EO1" s="145"/>
      <c r="EP1" s="145"/>
      <c r="EQ1" s="145"/>
      <c r="ER1" s="145"/>
      <c r="ES1" s="145"/>
    </row>
    <row r="2" spans="1:151" ht="96.75" customHeight="1" thickBot="1" x14ac:dyDescent="0.45">
      <c r="A2" s="91" t="s">
        <v>303</v>
      </c>
      <c r="B2" s="89" t="s">
        <v>229</v>
      </c>
      <c r="C2" s="89" t="s">
        <v>294</v>
      </c>
      <c r="D2" s="89" t="s">
        <v>183</v>
      </c>
      <c r="E2" s="89" t="s">
        <v>220</v>
      </c>
      <c r="F2" s="89" t="s">
        <v>184</v>
      </c>
      <c r="G2" s="90" t="s">
        <v>228</v>
      </c>
      <c r="H2" s="89" t="s">
        <v>218</v>
      </c>
      <c r="I2" s="89" t="s">
        <v>223</v>
      </c>
      <c r="J2" s="89" t="s">
        <v>230</v>
      </c>
      <c r="K2" s="60" t="s">
        <v>222</v>
      </c>
      <c r="L2" s="60" t="s">
        <v>225</v>
      </c>
      <c r="M2" s="60" t="s">
        <v>231</v>
      </c>
      <c r="N2" s="91" t="s">
        <v>158</v>
      </c>
      <c r="O2" s="91" t="s">
        <v>159</v>
      </c>
      <c r="P2" s="91" t="s">
        <v>160</v>
      </c>
      <c r="Q2" s="91" t="s">
        <v>161</v>
      </c>
      <c r="R2" s="91" t="s">
        <v>234</v>
      </c>
      <c r="S2" s="91" t="s">
        <v>233</v>
      </c>
      <c r="T2" s="95" t="s">
        <v>163</v>
      </c>
      <c r="U2" s="91" t="s">
        <v>162</v>
      </c>
      <c r="V2" s="91" t="s">
        <v>164</v>
      </c>
      <c r="W2" s="92" t="s">
        <v>165</v>
      </c>
      <c r="X2" s="95" t="s">
        <v>175</v>
      </c>
      <c r="Y2" s="91" t="s">
        <v>235</v>
      </c>
      <c r="Z2" s="95" t="s">
        <v>166</v>
      </c>
      <c r="AA2" s="91" t="s">
        <v>236</v>
      </c>
      <c r="AB2" s="95" t="s">
        <v>167</v>
      </c>
      <c r="AC2" s="91" t="s">
        <v>168</v>
      </c>
      <c r="AD2" s="95" t="s">
        <v>169</v>
      </c>
      <c r="AE2" s="95" t="s">
        <v>237</v>
      </c>
      <c r="AF2" s="95" t="s">
        <v>238</v>
      </c>
      <c r="AG2" s="95" t="s">
        <v>239</v>
      </c>
      <c r="AH2" s="91" t="s">
        <v>23</v>
      </c>
      <c r="AI2" s="91" t="s">
        <v>24</v>
      </c>
      <c r="AJ2" s="91" t="s">
        <v>21</v>
      </c>
      <c r="AK2" s="91" t="s">
        <v>177</v>
      </c>
      <c r="AL2" s="91" t="s">
        <v>178</v>
      </c>
      <c r="AM2" s="91" t="s">
        <v>179</v>
      </c>
      <c r="AN2" s="91" t="s">
        <v>180</v>
      </c>
      <c r="AO2" s="91" t="s">
        <v>296</v>
      </c>
      <c r="AP2" s="91" t="s">
        <v>22</v>
      </c>
      <c r="AQ2" s="94" t="s">
        <v>295</v>
      </c>
      <c r="AR2" s="94" t="s">
        <v>181</v>
      </c>
      <c r="AS2" s="91" t="s">
        <v>343</v>
      </c>
      <c r="AT2" s="91" t="s">
        <v>143</v>
      </c>
      <c r="AU2" s="91" t="s">
        <v>144</v>
      </c>
      <c r="AV2" s="94" t="s">
        <v>145</v>
      </c>
      <c r="AW2" s="94" t="s">
        <v>8</v>
      </c>
      <c r="AX2" s="94" t="s">
        <v>25</v>
      </c>
      <c r="AY2" s="93" t="s">
        <v>26</v>
      </c>
      <c r="AZ2" s="93" t="s">
        <v>27</v>
      </c>
      <c r="BA2" s="93" t="s">
        <v>28</v>
      </c>
      <c r="BB2" s="93" t="s">
        <v>29</v>
      </c>
      <c r="BC2" s="93" t="s">
        <v>30</v>
      </c>
      <c r="BD2" s="91" t="s">
        <v>156</v>
      </c>
      <c r="BE2" s="94" t="s">
        <v>157</v>
      </c>
      <c r="BF2" s="93" t="s">
        <v>9</v>
      </c>
      <c r="BG2" s="93" t="s">
        <v>10</v>
      </c>
      <c r="BH2" s="93" t="s">
        <v>11</v>
      </c>
      <c r="BI2" s="94" t="s">
        <v>12</v>
      </c>
      <c r="BJ2" s="94" t="s">
        <v>13</v>
      </c>
      <c r="BK2" s="94" t="s">
        <v>31</v>
      </c>
      <c r="BL2" s="94" t="s">
        <v>14</v>
      </c>
      <c r="BM2" s="94" t="s">
        <v>146</v>
      </c>
      <c r="BN2" s="93" t="s">
        <v>32</v>
      </c>
      <c r="BO2" s="93" t="s">
        <v>33</v>
      </c>
      <c r="BP2" s="93" t="s">
        <v>34</v>
      </c>
      <c r="BQ2" s="93" t="s">
        <v>35</v>
      </c>
      <c r="BR2" s="93" t="s">
        <v>150</v>
      </c>
      <c r="BS2" s="93" t="s">
        <v>151</v>
      </c>
      <c r="BT2" s="93" t="s">
        <v>152</v>
      </c>
      <c r="BU2" s="93" t="s">
        <v>153</v>
      </c>
      <c r="BV2" s="94" t="s">
        <v>154</v>
      </c>
      <c r="BW2" s="94" t="s">
        <v>149</v>
      </c>
      <c r="BX2" s="94" t="s">
        <v>155</v>
      </c>
      <c r="BY2" s="91" t="s">
        <v>170</v>
      </c>
      <c r="BZ2" s="91" t="s">
        <v>171</v>
      </c>
      <c r="CA2" s="91" t="s">
        <v>172</v>
      </c>
      <c r="CB2" s="91" t="s">
        <v>173</v>
      </c>
      <c r="CC2" s="91" t="s">
        <v>174</v>
      </c>
      <c r="CD2" s="93" t="s">
        <v>185</v>
      </c>
      <c r="CE2" s="93" t="s">
        <v>186</v>
      </c>
      <c r="CF2" s="93" t="s">
        <v>187</v>
      </c>
      <c r="CG2" s="93" t="s">
        <v>188</v>
      </c>
      <c r="CH2" s="93" t="s">
        <v>193</v>
      </c>
      <c r="CI2" s="93" t="s">
        <v>194</v>
      </c>
      <c r="CJ2" s="93" t="s">
        <v>195</v>
      </c>
      <c r="CK2" s="93" t="s">
        <v>196</v>
      </c>
      <c r="CL2" s="94" t="s">
        <v>199</v>
      </c>
      <c r="CM2" s="94" t="s">
        <v>200</v>
      </c>
      <c r="CN2" s="94" t="s">
        <v>201</v>
      </c>
      <c r="CO2" s="94" t="s">
        <v>202</v>
      </c>
      <c r="CP2" s="94" t="s">
        <v>203</v>
      </c>
      <c r="CQ2" s="94" t="s">
        <v>209</v>
      </c>
      <c r="CR2" s="94" t="s">
        <v>207</v>
      </c>
      <c r="CS2" s="94" t="s">
        <v>208</v>
      </c>
      <c r="CT2" s="91" t="s">
        <v>197</v>
      </c>
      <c r="CU2" s="91" t="s">
        <v>189</v>
      </c>
      <c r="CV2" s="91" t="s">
        <v>190</v>
      </c>
      <c r="CW2" s="91" t="s">
        <v>191</v>
      </c>
      <c r="CX2" s="91" t="s">
        <v>192</v>
      </c>
      <c r="CY2" s="91" t="s">
        <v>198</v>
      </c>
      <c r="CZ2" s="91" t="s">
        <v>204</v>
      </c>
      <c r="DA2" s="91" t="s">
        <v>205</v>
      </c>
      <c r="DB2" s="91" t="s">
        <v>206</v>
      </c>
      <c r="DC2" s="91" t="s">
        <v>211</v>
      </c>
      <c r="DD2" s="91" t="s">
        <v>212</v>
      </c>
      <c r="DE2" s="91" t="s">
        <v>213</v>
      </c>
      <c r="DF2" s="91" t="s">
        <v>214</v>
      </c>
      <c r="DG2" s="91" t="s">
        <v>215</v>
      </c>
      <c r="DH2" s="93" t="s">
        <v>252</v>
      </c>
      <c r="DI2" s="93" t="s">
        <v>254</v>
      </c>
      <c r="DJ2" s="93" t="s">
        <v>255</v>
      </c>
      <c r="DK2" s="93" t="s">
        <v>256</v>
      </c>
      <c r="DL2" s="93" t="s">
        <v>257</v>
      </c>
      <c r="DM2" s="93" t="s">
        <v>258</v>
      </c>
      <c r="DN2" s="93" t="s">
        <v>259</v>
      </c>
      <c r="DO2" s="93" t="s">
        <v>260</v>
      </c>
      <c r="DP2" s="93" t="s">
        <v>261</v>
      </c>
      <c r="DQ2" s="93" t="s">
        <v>262</v>
      </c>
      <c r="DR2" s="93" t="s">
        <v>263</v>
      </c>
      <c r="DS2" s="93" t="s">
        <v>253</v>
      </c>
      <c r="DT2" s="93" t="s">
        <v>264</v>
      </c>
      <c r="DU2" s="93" t="s">
        <v>265</v>
      </c>
      <c r="DV2" s="93" t="s">
        <v>266</v>
      </c>
      <c r="DW2" s="93" t="s">
        <v>267</v>
      </c>
      <c r="DX2" s="93" t="s">
        <v>268</v>
      </c>
      <c r="DY2" s="93" t="s">
        <v>269</v>
      </c>
      <c r="DZ2" s="93" t="s">
        <v>270</v>
      </c>
      <c r="EA2" s="93" t="s">
        <v>271</v>
      </c>
      <c r="EB2" s="93" t="s">
        <v>272</v>
      </c>
      <c r="EC2" s="93" t="s">
        <v>274</v>
      </c>
      <c r="ED2" s="93" t="s">
        <v>275</v>
      </c>
      <c r="EE2" s="93" t="s">
        <v>276</v>
      </c>
      <c r="EF2" s="93" t="s">
        <v>277</v>
      </c>
      <c r="EG2" s="93" t="s">
        <v>278</v>
      </c>
      <c r="EH2" s="93" t="s">
        <v>279</v>
      </c>
      <c r="EI2" s="93" t="s">
        <v>280</v>
      </c>
      <c r="EJ2" s="93" t="s">
        <v>281</v>
      </c>
      <c r="EK2" s="93" t="s">
        <v>282</v>
      </c>
      <c r="EL2" s="93" t="s">
        <v>283</v>
      </c>
      <c r="EM2" s="93" t="s">
        <v>273</v>
      </c>
      <c r="EN2" s="93" t="s">
        <v>284</v>
      </c>
      <c r="EO2" s="93" t="s">
        <v>285</v>
      </c>
      <c r="EP2" s="93" t="s">
        <v>286</v>
      </c>
      <c r="EQ2" s="93" t="s">
        <v>287</v>
      </c>
      <c r="ER2" s="93" t="s">
        <v>288</v>
      </c>
      <c r="ES2" s="93" t="s">
        <v>289</v>
      </c>
      <c r="ET2" s="93" t="s">
        <v>290</v>
      </c>
      <c r="EU2" s="93" t="s">
        <v>291</v>
      </c>
    </row>
    <row r="3" spans="1:151" ht="106.4" customHeight="1" thickTop="1" thickBot="1" x14ac:dyDescent="0.45">
      <c r="A3" s="99" t="s">
        <v>304</v>
      </c>
      <c r="B3" s="84"/>
      <c r="C3" s="84" t="s">
        <v>219</v>
      </c>
      <c r="D3" s="67" t="s">
        <v>227</v>
      </c>
      <c r="E3" s="67" t="s">
        <v>226</v>
      </c>
      <c r="F3" s="67" t="s">
        <v>224</v>
      </c>
      <c r="G3" s="67"/>
      <c r="H3" s="84" t="s">
        <v>221</v>
      </c>
      <c r="I3" s="84" t="s">
        <v>338</v>
      </c>
      <c r="J3" s="84"/>
      <c r="K3" s="70" t="str">
        <f>Table1[[#This Row],[Element Type]]&amp;Table1[[#This Row],[Process Page ID]]&amp;"-"&amp;Table1[[#This Row],[Unique Tag Number]]&amp;IF(Table1[[#This Row],[IO Function]]="None","","."&amp;Table1[[#This Row],[IO Function]])</f>
        <v>PLC000000-00.System</v>
      </c>
      <c r="L3" s="70" t="str">
        <f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f>
        <v xml:space="preserve">PLC000000-00:  Panel Programmable Logic Controller </v>
      </c>
      <c r="M3" s="70" t="str">
        <f>IF(ISBLANK(Table1[[#This Row],[Site Location Code]]),"",IFERROR(Table1[[#This Row],[Site Location Code]]&amp;".",""))&amp;Table1[[#This Row],[Process Page ID]]&amp;"-"&amp;Table1[[#This Row],[Unique Tag Number]]</f>
        <v>000000-00</v>
      </c>
      <c r="N3" s="67" t="s">
        <v>374</v>
      </c>
      <c r="O3" s="67" t="s">
        <v>328</v>
      </c>
      <c r="P3" s="67" t="s">
        <v>336</v>
      </c>
      <c r="Q3" s="67" t="s">
        <v>337</v>
      </c>
      <c r="R3" s="67" t="s">
        <v>337</v>
      </c>
      <c r="S3" s="67" t="s">
        <v>297</v>
      </c>
      <c r="T3" s="87">
        <f>Table1[[#This Row],[Cost Each Calculated]]</f>
        <v>1000</v>
      </c>
      <c r="U3" s="67">
        <v>1</v>
      </c>
      <c r="V3" s="67">
        <v>1000</v>
      </c>
      <c r="W3" s="105">
        <v>44847</v>
      </c>
      <c r="X3" s="63">
        <f>Table1[[#This Row],[Part Quantity]]*Table1[[#This Row],[LIST PRICE]]</f>
        <v>1000</v>
      </c>
      <c r="Y3" s="85">
        <v>0</v>
      </c>
      <c r="Z3" s="87">
        <f>Table1[[#This Row],[LIST PRICE]]*(1-Table1[[#This Row],[Discount% as Seller]])</f>
        <v>1000</v>
      </c>
      <c r="AA3" s="85"/>
      <c r="AB3" s="86">
        <f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f>
        <v>0</v>
      </c>
      <c r="AC3" s="67"/>
      <c r="AD3" s="87">
        <f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f>
        <v>1000</v>
      </c>
      <c r="AE3" s="87">
        <f>Table1[[#This Row],[Sale Price]]*Table1[[#This Row],[Part Quantity]]</f>
        <v>1000</v>
      </c>
      <c r="AF3" s="87">
        <f>Table1[[#This Row],[Cost Each Calculated]]*Table1[[#This Row],[Part Quantity]]</f>
        <v>1000</v>
      </c>
      <c r="AG3" s="88">
        <f>Table1[[#This Row],[Extended Sale  (QTY*Sale Price)]]-Table1[[#This Row],[Purchase Cost Extended]]</f>
        <v>0</v>
      </c>
      <c r="AH3" s="99" t="s">
        <v>38</v>
      </c>
      <c r="AI3" s="99" t="s">
        <v>39</v>
      </c>
      <c r="AJ3" s="67" t="s">
        <v>147</v>
      </c>
      <c r="AK3" s="101" t="s">
        <v>182</v>
      </c>
      <c r="AL3" s="101">
        <v>0</v>
      </c>
      <c r="AM3" s="101">
        <v>0</v>
      </c>
      <c r="AN3" s="101">
        <v>0</v>
      </c>
      <c r="AO3" s="100" t="s">
        <v>36</v>
      </c>
      <c r="AP3" s="69" t="s">
        <v>37</v>
      </c>
      <c r="AQ3" s="70" t="str">
        <f>IFERROR(Table1[[#This Row],[Risk Department ('#'#'#)]]&amp;Table1[[#This Row],[Department Area ('#)]]&amp;Table1[[#This Row],[Department Sub Area ('#)]]&amp;Table1[[#This Row],[Department Unique Area ('#)]],"")</f>
        <v>000000</v>
      </c>
      <c r="AR3" s="70" t="str">
        <f>REPLACE("#",1,1,Table1[[#This Row],[Department Area ('#)]])&amp;REPLACE("#",1,1,Table1[[#This Row],[Department Sub Area ('#)]])&amp;REPLACE("#",1,1,Table1[[#This Row],[Department Unique Area ('#)]])</f>
        <v>000</v>
      </c>
      <c r="AS3" s="104"/>
      <c r="AT3" s="99" t="s">
        <v>148</v>
      </c>
      <c r="AU3" s="99" t="s">
        <v>126</v>
      </c>
      <c r="AV3" s="72">
        <f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f>
        <v>2</v>
      </c>
      <c r="AW3" s="96" t="str">
        <f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f>
        <v>PFMEA-000000-Example.0</v>
      </c>
      <c r="AX3" s="97" t="str">
        <f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f>
        <v>PFMEA-000000-Example</v>
      </c>
      <c r="AY3" s="104"/>
      <c r="AZ3" s="104"/>
      <c r="BA3" s="104"/>
      <c r="BB3" s="104"/>
      <c r="BC3" s="104"/>
      <c r="BD3" s="65"/>
      <c r="BE3" s="71" t="b">
        <f>IF(RIGHT(Table1[[#This Row],[Unique Risk ID]],1)="0",TRUE(),FALSE())</f>
        <v>1</v>
      </c>
      <c r="BF3" s="65">
        <v>5</v>
      </c>
      <c r="BG3" s="65">
        <v>5</v>
      </c>
      <c r="BH3" s="65">
        <v>5</v>
      </c>
      <c r="BI3" s="76">
        <f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f>
        <v>125</v>
      </c>
      <c r="BJ3" s="76" t="str">
        <f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f>
        <v>R4</v>
      </c>
      <c r="BK3" s="76" cm="1">
        <f t="array" ref="BK3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f>
        <v>125</v>
      </c>
      <c r="BL3" s="76" t="str">
        <f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>R4</v>
      </c>
      <c r="BM3" s="61" t="str">
        <f>Table1[[#This Row],[B&amp;E Quadrant (1/9)]]&amp;Table1[[#This Row],[Mitigated Risk]]</f>
        <v>2R4</v>
      </c>
      <c r="BN3" s="104"/>
      <c r="BO3" s="104"/>
      <c r="BP3" s="104"/>
      <c r="BQ3" s="104"/>
      <c r="BR3" s="67">
        <v>2</v>
      </c>
      <c r="BS3" s="67">
        <v>4</v>
      </c>
      <c r="BT3" s="67">
        <v>5</v>
      </c>
      <c r="BU3" s="67">
        <v>2</v>
      </c>
      <c r="BV3" s="63" cm="1">
        <f t="array" ref="BV3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f>
        <v>80</v>
      </c>
      <c r="BW3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f>
        <v>R4</v>
      </c>
      <c r="BX3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>R4</v>
      </c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77" t="str">
        <f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f>
        <v/>
      </c>
      <c r="CM3" s="77" t="str">
        <f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f>
        <v/>
      </c>
      <c r="CN3" s="77" t="str">
        <f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f>
        <v/>
      </c>
      <c r="CO3" s="77" t="str">
        <f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f>
        <v/>
      </c>
      <c r="CP3" s="79" t="str" cm="1">
        <f t="array" aca="1" ref="CP3" ca="1">IFERROR(IF(ISNUMBER(Table1[[#This Row],[Watts:]]),Table1[[#This Row],[Watts:]]/Table1[[#This Row],[ Length (inches):]],IF(isnubmer(Table1[[#This Row],[Watts Calculated]]),Table1[[#This Row],[Watts Calculated]]/Table1[[#This Row],[ Length (inches):]],"")),"")</f>
        <v/>
      </c>
      <c r="CQ3" s="77" t="str">
        <f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f>
        <v/>
      </c>
      <c r="CR3" s="77" t="str">
        <f>IFERROR(Table1[[#This Row],[Amps Calculated]]/1.77,"")</f>
        <v/>
      </c>
      <c r="CS3" s="77" t="str">
        <f>IFERROR(Table1[[#This Row],[3Phase to Single Phase]]/0.75,"")</f>
        <v/>
      </c>
      <c r="CT3" s="67"/>
      <c r="CU3" s="67"/>
      <c r="CV3" s="67"/>
      <c r="CW3" s="67"/>
      <c r="CX3" s="67"/>
      <c r="CY3" s="67"/>
      <c r="CZ3" s="80"/>
      <c r="DA3" s="80"/>
      <c r="DB3" s="80"/>
      <c r="DC3" s="80"/>
      <c r="DD3" s="80"/>
      <c r="DE3" s="80"/>
      <c r="DF3" s="80"/>
      <c r="DG3" s="80"/>
      <c r="DH3" s="80"/>
      <c r="DI3" s="80"/>
      <c r="DJ3" s="80"/>
      <c r="DK3" s="80"/>
      <c r="DL3" s="80"/>
      <c r="DM3" s="80"/>
      <c r="DN3" s="80"/>
      <c r="DO3" s="80"/>
      <c r="DP3" s="80"/>
      <c r="DQ3" s="80"/>
      <c r="DR3" s="80"/>
      <c r="DS3" s="80"/>
      <c r="DT3" s="80"/>
      <c r="DU3" s="80"/>
      <c r="DV3" s="80"/>
      <c r="DW3" s="80"/>
      <c r="DX3" s="80"/>
      <c r="DY3" s="80"/>
      <c r="DZ3" s="80"/>
      <c r="EA3" s="80"/>
      <c r="EB3" s="80"/>
      <c r="EC3" s="80"/>
      <c r="ED3" s="80"/>
      <c r="EE3" s="80"/>
      <c r="EF3" s="80"/>
      <c r="EG3" s="80"/>
      <c r="EH3" s="80"/>
      <c r="EI3" s="80"/>
      <c r="EJ3" s="80"/>
      <c r="EK3" s="80"/>
      <c r="EL3" s="80"/>
      <c r="EM3" s="80"/>
      <c r="EN3" s="80"/>
      <c r="EO3" s="80"/>
      <c r="EP3" s="80"/>
      <c r="EQ3" s="80"/>
      <c r="ER3" s="80"/>
      <c r="ES3" s="80"/>
      <c r="ET3" s="80"/>
      <c r="EU3" s="80"/>
    </row>
    <row r="4" spans="1:151" ht="296.60000000000002" customHeight="1" thickTop="1" thickBot="1" x14ac:dyDescent="0.45">
      <c r="A4" s="99" t="s">
        <v>301</v>
      </c>
      <c r="B4" s="84"/>
      <c r="C4" s="84" t="s">
        <v>219</v>
      </c>
      <c r="D4" s="67" t="s">
        <v>227</v>
      </c>
      <c r="E4" s="67" t="s">
        <v>226</v>
      </c>
      <c r="F4" s="67" t="s">
        <v>224</v>
      </c>
      <c r="G4" s="67"/>
      <c r="H4" s="84" t="s">
        <v>221</v>
      </c>
      <c r="I4" s="84" t="s">
        <v>57</v>
      </c>
      <c r="J4" s="67" t="s">
        <v>310</v>
      </c>
      <c r="K4" s="70" t="str">
        <f>Table1[[#This Row],[Element Type]]&amp;Table1[[#This Row],[Process Page ID]]&amp;"-"&amp;Table1[[#This Row],[Unique Tag Number]]&amp;IF(Table1[[#This Row],[IO Function]]="None","","."&amp;Table1[[#This Row],[IO Function]])</f>
        <v>PLC000000-00.PM</v>
      </c>
      <c r="L4" s="70" t="str">
        <f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f>
        <v>PLC000000-00:  Panel Programmable Logic Controller Preventative Maintenance Plan</v>
      </c>
      <c r="M4" s="70" t="str">
        <f>IF(ISBLANK(Table1[[#This Row],[Site Location Code]]),"",IFERROR(Table1[[#This Row],[Site Location Code]]&amp;".",""))&amp;Table1[[#This Row],[Process Page ID]]&amp;"-"&amp;Table1[[#This Row],[Unique Tag Number]]</f>
        <v>000000-00</v>
      </c>
      <c r="N4" s="67" t="s">
        <v>311</v>
      </c>
      <c r="O4" s="67" t="s">
        <v>312</v>
      </c>
      <c r="P4" s="67" t="s">
        <v>313</v>
      </c>
      <c r="Q4" s="67"/>
      <c r="R4" s="67"/>
      <c r="S4" s="67" t="s">
        <v>297</v>
      </c>
      <c r="T4" s="87">
        <f>Table1[[#This Row],[Cost Each Calculated]]</f>
        <v>1475</v>
      </c>
      <c r="U4" s="67">
        <v>1</v>
      </c>
      <c r="V4" s="67">
        <v>1475</v>
      </c>
      <c r="W4" s="105">
        <v>44847</v>
      </c>
      <c r="X4" s="63">
        <f>Table1[[#This Row],[Part Quantity]]*Table1[[#This Row],[LIST PRICE]]</f>
        <v>1475</v>
      </c>
      <c r="Y4" s="85"/>
      <c r="Z4" s="87">
        <f>Table1[[#This Row],[LIST PRICE]]*(1-Table1[[#This Row],[Discount% as Seller]])</f>
        <v>1475</v>
      </c>
      <c r="AA4" s="85"/>
      <c r="AB4" s="86">
        <f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f>
        <v>0</v>
      </c>
      <c r="AC4" s="67"/>
      <c r="AD4" s="87">
        <f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f>
        <v>1475</v>
      </c>
      <c r="AE4" s="87">
        <f>Table1[[#This Row],[Sale Price]]*Table1[[#This Row],[Part Quantity]]</f>
        <v>1475</v>
      </c>
      <c r="AF4" s="87">
        <f>Table1[[#This Row],[Cost Each Calculated]]*Table1[[#This Row],[Part Quantity]]</f>
        <v>1475</v>
      </c>
      <c r="AG4" s="88">
        <f>Table1[[#This Row],[Extended Sale  (QTY*Sale Price)]]-Table1[[#This Row],[Purchase Cost Extended]]</f>
        <v>0</v>
      </c>
      <c r="AH4" s="99" t="s">
        <v>38</v>
      </c>
      <c r="AI4" s="99"/>
      <c r="AJ4" s="67" t="s">
        <v>346</v>
      </c>
      <c r="AK4" s="101" t="s">
        <v>182</v>
      </c>
      <c r="AL4" s="101">
        <v>0</v>
      </c>
      <c r="AM4" s="101">
        <v>0</v>
      </c>
      <c r="AN4" s="101">
        <v>0</v>
      </c>
      <c r="AO4" s="100" t="s">
        <v>36</v>
      </c>
      <c r="AP4" s="69" t="s">
        <v>240</v>
      </c>
      <c r="AQ4" s="70" t="str">
        <f>IFERROR(Table1[[#This Row],[Risk Department ('#'#'#)]]&amp;Table1[[#This Row],[Department Area ('#)]]&amp;Table1[[#This Row],[Department Sub Area ('#)]]&amp;Table1[[#This Row],[Department Unique Area ('#)]],"")</f>
        <v>000000</v>
      </c>
      <c r="AR4" s="70" t="str">
        <f>REPLACE("#",1,1,Table1[[#This Row],[Department Area ('#)]])&amp;REPLACE("#",1,1,Table1[[#This Row],[Department Sub Area ('#)]])&amp;REPLACE("#",1,1,Table1[[#This Row],[Department Unique Area ('#)]])</f>
        <v>000</v>
      </c>
      <c r="AS4" s="104"/>
      <c r="AT4" s="99" t="s">
        <v>126</v>
      </c>
      <c r="AU4" s="99" t="s">
        <v>148</v>
      </c>
      <c r="AV4" s="73">
        <f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f>
        <v>7</v>
      </c>
      <c r="AW4" s="96" t="str">
        <f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f>
        <v xml:space="preserve">BFMEA-000000-Example.1.0 Child Category </v>
      </c>
      <c r="AX4" s="97" t="str">
        <f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f>
        <v>BFMEA-000000-Example</v>
      </c>
      <c r="AY4" s="104"/>
      <c r="AZ4" s="104"/>
      <c r="BA4" s="104"/>
      <c r="BB4" s="104"/>
      <c r="BC4" s="104"/>
      <c r="BD4" s="65"/>
      <c r="BE4" s="71" t="b">
        <f>IF(RIGHT(Table1[[#This Row],[Unique Risk ID]],1)="0",TRUE(),FALSE())</f>
        <v>0</v>
      </c>
      <c r="BF4" s="66">
        <v>-3</v>
      </c>
      <c r="BG4" s="65">
        <v>-2</v>
      </c>
      <c r="BH4" s="65">
        <v>-3</v>
      </c>
      <c r="BI4" s="76" t="str">
        <f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f>
        <v/>
      </c>
      <c r="BJ4" s="76" t="str">
        <f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f>
        <v/>
      </c>
      <c r="BK4" s="76" t="str" cm="1">
        <f t="array" ref="BK4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f>
        <v/>
      </c>
      <c r="BL4" s="76" t="str">
        <f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M4" s="61" t="str">
        <f>Table1[[#This Row],[B&amp;E Quadrant (1/9)]]&amp;Table1[[#This Row],[Mitigated Risk]]</f>
        <v>7</v>
      </c>
      <c r="BN4" s="104"/>
      <c r="BO4" s="104"/>
      <c r="BP4" s="104"/>
      <c r="BQ4" s="104"/>
      <c r="BR4" s="67"/>
      <c r="BS4" s="67">
        <v>-1</v>
      </c>
      <c r="BT4" s="67">
        <v>-2</v>
      </c>
      <c r="BU4" s="67">
        <v>-1</v>
      </c>
      <c r="BV4" s="63" t="str" cm="1">
        <f t="array" ref="BV4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f>
        <v/>
      </c>
      <c r="BW4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f>
        <v/>
      </c>
      <c r="BX4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77" t="str">
        <f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f>
        <v/>
      </c>
      <c r="CM4" s="77" t="str">
        <f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f>
        <v/>
      </c>
      <c r="CN4" s="77" t="str">
        <f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f>
        <v/>
      </c>
      <c r="CO4" s="77" t="str">
        <f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f>
        <v/>
      </c>
      <c r="CP4" s="79" t="str" cm="1">
        <f t="array" aca="1" ref="CP4" ca="1">IFERROR(IF(ISNUMBER(Table1[[#This Row],[Watts:]]),Table1[[#This Row],[Watts:]]/Table1[[#This Row],[ Length (inches):]],IF(isnubmer(Table1[[#This Row],[Watts Calculated]]),Table1[[#This Row],[Watts Calculated]]/Table1[[#This Row],[ Length (inches):]],"")),"")</f>
        <v/>
      </c>
      <c r="CQ4" s="77" t="str">
        <f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f>
        <v/>
      </c>
      <c r="CR4" s="77" t="str">
        <f>IFERROR(Table1[[#This Row],[Amps Calculated]]/1.77,"")</f>
        <v/>
      </c>
      <c r="CS4" s="77" t="str">
        <f>IFERROR(Table1[[#This Row],[3Phase to Single Phase]]/0.75,"")</f>
        <v/>
      </c>
      <c r="CT4" s="67"/>
      <c r="CU4" s="67"/>
      <c r="CV4" s="67"/>
      <c r="CW4" s="67"/>
      <c r="CX4" s="67"/>
      <c r="CY4" s="67"/>
      <c r="CZ4" s="80"/>
      <c r="DA4" s="80"/>
      <c r="DB4" s="80"/>
      <c r="DC4" s="80"/>
      <c r="DD4" s="80"/>
      <c r="DE4" s="80"/>
      <c r="DF4" s="80"/>
      <c r="DG4" s="80"/>
      <c r="DH4" s="80"/>
      <c r="DI4" s="80"/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80"/>
      <c r="DX4" s="80"/>
      <c r="DY4" s="80"/>
      <c r="DZ4" s="80"/>
      <c r="EA4" s="80"/>
      <c r="EB4" s="80"/>
      <c r="EC4" s="80"/>
      <c r="ED4" s="80"/>
      <c r="EE4" s="80"/>
      <c r="EF4" s="80"/>
      <c r="EG4" s="80"/>
      <c r="EH4" s="80"/>
      <c r="EI4" s="80"/>
      <c r="EJ4" s="80"/>
      <c r="EK4" s="80"/>
      <c r="EL4" s="80"/>
      <c r="EM4" s="80"/>
      <c r="EN4" s="80"/>
      <c r="EO4" s="80"/>
      <c r="EP4" s="80"/>
      <c r="EQ4" s="80"/>
      <c r="ER4" s="80"/>
      <c r="ES4" s="80"/>
      <c r="ET4" s="80"/>
      <c r="EU4" s="80"/>
    </row>
    <row r="5" spans="1:151" ht="296.60000000000002" customHeight="1" thickTop="1" thickBot="1" x14ac:dyDescent="0.45">
      <c r="A5" s="99" t="s">
        <v>367</v>
      </c>
      <c r="B5" s="84"/>
      <c r="C5" s="84" t="s">
        <v>219</v>
      </c>
      <c r="D5" s="67" t="s">
        <v>227</v>
      </c>
      <c r="E5" s="67" t="s">
        <v>226</v>
      </c>
      <c r="F5" s="67" t="s">
        <v>224</v>
      </c>
      <c r="G5" s="67"/>
      <c r="H5" s="84" t="s">
        <v>221</v>
      </c>
      <c r="I5" s="84" t="s">
        <v>221</v>
      </c>
      <c r="J5" s="67" t="s">
        <v>333</v>
      </c>
      <c r="K5" s="70" t="str">
        <f>Table1[[#This Row],[Element Type]]&amp;Table1[[#This Row],[Process Page ID]]&amp;"-"&amp;Table1[[#This Row],[Unique Tag Number]]&amp;IF(Table1[[#This Row],[IO Function]]="None","","."&amp;Table1[[#This Row],[IO Function]])</f>
        <v>PLC000000-00.00</v>
      </c>
      <c r="L5" s="70" t="str">
        <f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f>
        <v>PLC000000-00:  Panel Programmable Logic Controller Initial Purchase</v>
      </c>
      <c r="M5" s="70" t="str">
        <f>IF(ISBLANK(Table1[[#This Row],[Site Location Code]]),"",IFERROR(Table1[[#This Row],[Site Location Code]]&amp;".",""))&amp;Table1[[#This Row],[Process Page ID]]&amp;"-"&amp;Table1[[#This Row],[Unique Tag Number]]</f>
        <v>000000-00</v>
      </c>
      <c r="N5" s="67" t="s">
        <v>311</v>
      </c>
      <c r="O5" s="67" t="s">
        <v>312</v>
      </c>
      <c r="P5" s="67" t="s">
        <v>313</v>
      </c>
      <c r="Q5" s="67"/>
      <c r="R5" s="67"/>
      <c r="S5" s="67" t="s">
        <v>297</v>
      </c>
      <c r="T5" s="87">
        <f>Table1[[#This Row],[Cost Each Calculated]]</f>
        <v>1475</v>
      </c>
      <c r="U5" s="67">
        <v>1</v>
      </c>
      <c r="V5" s="67">
        <v>1475</v>
      </c>
      <c r="W5" s="105">
        <v>44847</v>
      </c>
      <c r="X5" s="63">
        <f>Table1[[#This Row],[Part Quantity]]*Table1[[#This Row],[LIST PRICE]]</f>
        <v>1475</v>
      </c>
      <c r="Y5" s="85"/>
      <c r="Z5" s="87">
        <f>Table1[[#This Row],[LIST PRICE]]*(1-Table1[[#This Row],[Discount% as Seller]])</f>
        <v>1475</v>
      </c>
      <c r="AA5" s="85"/>
      <c r="AB5" s="86">
        <f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f>
        <v>0</v>
      </c>
      <c r="AC5" s="67"/>
      <c r="AD5" s="87">
        <f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f>
        <v>1475</v>
      </c>
      <c r="AE5" s="87">
        <f>Table1[[#This Row],[Sale Price]]*Table1[[#This Row],[Part Quantity]]</f>
        <v>1475</v>
      </c>
      <c r="AF5" s="87">
        <f>Table1[[#This Row],[Cost Each Calculated]]*Table1[[#This Row],[Part Quantity]]</f>
        <v>1475</v>
      </c>
      <c r="AG5" s="88">
        <f>Table1[[#This Row],[Extended Sale  (QTY*Sale Price)]]-Table1[[#This Row],[Purchase Cost Extended]]</f>
        <v>0</v>
      </c>
      <c r="AH5" s="99" t="s">
        <v>38</v>
      </c>
      <c r="AI5" s="99"/>
      <c r="AJ5" s="67" t="s">
        <v>344</v>
      </c>
      <c r="AK5" s="101" t="s">
        <v>182</v>
      </c>
      <c r="AL5" s="101">
        <v>0</v>
      </c>
      <c r="AM5" s="101">
        <v>0</v>
      </c>
      <c r="AN5" s="101">
        <v>0</v>
      </c>
      <c r="AO5" s="100" t="s">
        <v>36</v>
      </c>
      <c r="AP5" s="69" t="s">
        <v>240</v>
      </c>
      <c r="AQ5" s="70" t="str">
        <f>IFERROR(Table1[[#This Row],[Risk Department ('#'#'#)]]&amp;Table1[[#This Row],[Department Area ('#)]]&amp;Table1[[#This Row],[Department Sub Area ('#)]]&amp;Table1[[#This Row],[Department Unique Area ('#)]],"")</f>
        <v>000000</v>
      </c>
      <c r="AR5" s="70" t="str">
        <f>REPLACE("#",1,1,Table1[[#This Row],[Department Area ('#)]])&amp;REPLACE("#",1,1,Table1[[#This Row],[Department Sub Area ('#)]])&amp;REPLACE("#",1,1,Table1[[#This Row],[Department Unique Area ('#)]])</f>
        <v>000</v>
      </c>
      <c r="AS5" s="104"/>
      <c r="AT5" s="99" t="s">
        <v>126</v>
      </c>
      <c r="AU5" s="99" t="s">
        <v>148</v>
      </c>
      <c r="AV5" s="73">
        <f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f>
        <v>7</v>
      </c>
      <c r="AW5" s="96" t="str">
        <f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f>
        <v xml:space="preserve">DFMEA-000000-Example.1.0 Child Category </v>
      </c>
      <c r="AX5" s="97" t="str">
        <f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f>
        <v>DFMEA-000000-Example</v>
      </c>
      <c r="AY5" s="104"/>
      <c r="AZ5" s="104"/>
      <c r="BA5" s="104"/>
      <c r="BB5" s="104"/>
      <c r="BC5" s="104"/>
      <c r="BD5" s="65"/>
      <c r="BE5" s="71" t="b">
        <f>IF(RIGHT(Table1[[#This Row],[Unique Risk ID]],1)="0",TRUE(),FALSE())</f>
        <v>0</v>
      </c>
      <c r="BF5" s="66">
        <v>-3</v>
      </c>
      <c r="BG5" s="65">
        <v>-1</v>
      </c>
      <c r="BH5" s="65">
        <v>-3</v>
      </c>
      <c r="BI5" s="76" t="str">
        <f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f>
        <v/>
      </c>
      <c r="BJ5" s="76" t="str">
        <f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f>
        <v/>
      </c>
      <c r="BK5" s="76" t="str" cm="1">
        <f t="array" ref="BK5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f>
        <v/>
      </c>
      <c r="BL5" s="76" t="str">
        <f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M5" s="61" t="str">
        <f>Table1[[#This Row],[B&amp;E Quadrant (1/9)]]&amp;Table1[[#This Row],[Mitigated Risk]]</f>
        <v>7</v>
      </c>
      <c r="BN5" s="104"/>
      <c r="BO5" s="104"/>
      <c r="BP5" s="104"/>
      <c r="BQ5" s="104"/>
      <c r="BR5" s="67"/>
      <c r="BS5" s="67"/>
      <c r="BT5" s="67"/>
      <c r="BU5" s="67"/>
      <c r="BV5" s="63" t="str" cm="1">
        <f t="array" ref="BV5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f>
        <v/>
      </c>
      <c r="BW5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f>
        <v/>
      </c>
      <c r="BX5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77" t="str">
        <f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f>
        <v/>
      </c>
      <c r="CM5" s="77" t="str">
        <f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f>
        <v/>
      </c>
      <c r="CN5" s="77" t="str">
        <f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f>
        <v/>
      </c>
      <c r="CO5" s="77" t="str">
        <f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f>
        <v/>
      </c>
      <c r="CP5" s="79" t="str" cm="1">
        <f t="array" aca="1" ref="CP5" ca="1">IFERROR(IF(ISNUMBER(Table1[[#This Row],[Watts:]]),Table1[[#This Row],[Watts:]]/Table1[[#This Row],[ Length (inches):]],IF(isnubmer(Table1[[#This Row],[Watts Calculated]]),Table1[[#This Row],[Watts Calculated]]/Table1[[#This Row],[ Length (inches):]],"")),"")</f>
        <v/>
      </c>
      <c r="CQ5" s="77" t="str">
        <f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f>
        <v/>
      </c>
      <c r="CR5" s="77" t="str">
        <f>IFERROR(Table1[[#This Row],[Amps Calculated]]/1.77,"")</f>
        <v/>
      </c>
      <c r="CS5" s="77" t="str">
        <f>IFERROR(Table1[[#This Row],[3Phase to Single Phase]]/0.75,"")</f>
        <v/>
      </c>
      <c r="CT5" s="67"/>
      <c r="CU5" s="67"/>
      <c r="CV5" s="67"/>
      <c r="CW5" s="67"/>
      <c r="CX5" s="67"/>
      <c r="CY5" s="67"/>
      <c r="CZ5" s="80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0"/>
      <c r="DM5" s="80"/>
      <c r="DN5" s="80"/>
      <c r="DO5" s="80"/>
      <c r="DP5" s="80"/>
      <c r="DQ5" s="80"/>
      <c r="DR5" s="80"/>
      <c r="DS5" s="80"/>
      <c r="DT5" s="80"/>
      <c r="DU5" s="80"/>
      <c r="DV5" s="80"/>
      <c r="DW5" s="80"/>
      <c r="DX5" s="80"/>
      <c r="DY5" s="80"/>
      <c r="DZ5" s="80"/>
      <c r="EA5" s="80"/>
      <c r="EB5" s="80"/>
      <c r="EC5" s="80"/>
      <c r="ED5" s="80"/>
      <c r="EE5" s="80"/>
      <c r="EF5" s="80"/>
      <c r="EG5" s="80"/>
      <c r="EH5" s="80"/>
      <c r="EI5" s="80"/>
      <c r="EJ5" s="80"/>
      <c r="EK5" s="80"/>
      <c r="EL5" s="80"/>
      <c r="EM5" s="80"/>
      <c r="EN5" s="80"/>
      <c r="EO5" s="80"/>
      <c r="EP5" s="80"/>
      <c r="EQ5" s="80"/>
      <c r="ER5" s="80"/>
      <c r="ES5" s="80"/>
      <c r="ET5" s="80"/>
      <c r="EU5" s="80"/>
    </row>
    <row r="6" spans="1:151" ht="324.45" customHeight="1" thickTop="1" thickBot="1" x14ac:dyDescent="0.45">
      <c r="A6" s="99" t="s">
        <v>352</v>
      </c>
      <c r="B6" s="84"/>
      <c r="C6" s="84" t="s">
        <v>219</v>
      </c>
      <c r="D6" s="67" t="s">
        <v>366</v>
      </c>
      <c r="E6" s="67" t="s">
        <v>226</v>
      </c>
      <c r="F6" s="67" t="s">
        <v>224</v>
      </c>
      <c r="G6" s="67"/>
      <c r="H6" s="84" t="s">
        <v>221</v>
      </c>
      <c r="I6" s="67" t="s">
        <v>293</v>
      </c>
      <c r="J6" s="67"/>
      <c r="K6" s="70" t="str">
        <f>Table1[[#This Row],[Element Type]]&amp;Table1[[#This Row],[Process Page ID]]&amp;"-"&amp;Table1[[#This Row],[Unique Tag Number]]&amp;IF(Table1[[#This Row],[IO Function]]="None","","."&amp;Table1[[#This Row],[IO Function]])</f>
        <v>PLC000000-00.IO1of6</v>
      </c>
      <c r="L6" s="70" t="str">
        <f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f>
        <v xml:space="preserve">PLC000000-00:  F4T Card 1 Programmable Logic Controller </v>
      </c>
      <c r="M6" s="70" t="str">
        <f>IF(ISBLANK(Table1[[#This Row],[Site Location Code]]),"",IFERROR(Table1[[#This Row],[Site Location Code]]&amp;".",""))&amp;Table1[[#This Row],[Process Page ID]]&amp;"-"&amp;Table1[[#This Row],[Unique Tag Number]]</f>
        <v>000000-00</v>
      </c>
      <c r="N6" s="67" t="s">
        <v>315</v>
      </c>
      <c r="O6" s="67" t="s">
        <v>312</v>
      </c>
      <c r="P6" s="67" t="s">
        <v>313</v>
      </c>
      <c r="Q6" s="67"/>
      <c r="R6" s="67"/>
      <c r="S6" s="67"/>
      <c r="T6" s="87">
        <f>Table1[[#This Row],[Cost Each Calculated]]</f>
        <v>266</v>
      </c>
      <c r="U6" s="67">
        <v>1</v>
      </c>
      <c r="V6" s="67">
        <v>266</v>
      </c>
      <c r="W6" s="105">
        <v>44847</v>
      </c>
      <c r="X6" s="63">
        <f>Table1[[#This Row],[Part Quantity]]*Table1[[#This Row],[LIST PRICE]]</f>
        <v>266</v>
      </c>
      <c r="Y6" s="85"/>
      <c r="Z6" s="87">
        <f>Table1[[#This Row],[LIST PRICE]]*(1-Table1[[#This Row],[Discount% as Seller]])</f>
        <v>266</v>
      </c>
      <c r="AA6" s="85"/>
      <c r="AB6" s="86">
        <f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f>
        <v>0</v>
      </c>
      <c r="AC6" s="67"/>
      <c r="AD6" s="87">
        <f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f>
        <v>266</v>
      </c>
      <c r="AE6" s="87">
        <f>Table1[[#This Row],[Sale Price]]*Table1[[#This Row],[Part Quantity]]</f>
        <v>266</v>
      </c>
      <c r="AF6" s="87">
        <f>Table1[[#This Row],[Cost Each Calculated]]*Table1[[#This Row],[Part Quantity]]</f>
        <v>266</v>
      </c>
      <c r="AG6" s="88">
        <f>Table1[[#This Row],[Extended Sale  (QTY*Sale Price)]]-Table1[[#This Row],[Purchase Cost Extended]]</f>
        <v>0</v>
      </c>
      <c r="AH6" s="99" t="s">
        <v>38</v>
      </c>
      <c r="AI6" s="99"/>
      <c r="AJ6" s="67" t="s">
        <v>344</v>
      </c>
      <c r="AK6" s="101" t="s">
        <v>182</v>
      </c>
      <c r="AL6" s="101">
        <v>0</v>
      </c>
      <c r="AM6" s="101">
        <v>0</v>
      </c>
      <c r="AN6" s="101">
        <v>0</v>
      </c>
      <c r="AO6" s="100" t="s">
        <v>36</v>
      </c>
      <c r="AP6" s="69" t="s">
        <v>241</v>
      </c>
      <c r="AQ6" s="70" t="str">
        <f>IFERROR(Table1[[#This Row],[Risk Department ('#'#'#)]]&amp;Table1[[#This Row],[Department Area ('#)]]&amp;Table1[[#This Row],[Department Sub Area ('#)]]&amp;Table1[[#This Row],[Department Unique Area ('#)]],"")</f>
        <v>000000</v>
      </c>
      <c r="AR6" s="70" t="str">
        <f>REPLACE("#",1,1,Table1[[#This Row],[Department Area ('#)]])&amp;REPLACE("#",1,1,Table1[[#This Row],[Department Sub Area ('#)]])&amp;REPLACE("#",1,1,Table1[[#This Row],[Department Unique Area ('#)]])</f>
        <v>000</v>
      </c>
      <c r="AS6" s="104"/>
      <c r="AT6" s="99"/>
      <c r="AU6" s="99"/>
      <c r="AV6" s="74">
        <f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f>
        <v>0</v>
      </c>
      <c r="AW6" s="96" t="str">
        <f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f>
        <v>DFMEA-000000-Example.1.1 Sub 1 of Child Category 1</v>
      </c>
      <c r="AX6" s="97" t="str">
        <f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f>
        <v>DFMEA-000000-Example</v>
      </c>
      <c r="AY6" s="104"/>
      <c r="AZ6" s="104"/>
      <c r="BA6" s="104"/>
      <c r="BB6" s="104"/>
      <c r="BC6" s="104"/>
      <c r="BD6" s="65"/>
      <c r="BE6" s="71" t="b">
        <f>IF(RIGHT(Table1[[#This Row],[Unique Risk ID]],1)="0",TRUE(),FALSE())</f>
        <v>0</v>
      </c>
      <c r="BF6" s="66"/>
      <c r="BG6" s="66"/>
      <c r="BH6" s="66"/>
      <c r="BI6" s="77" t="str">
        <f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f>
        <v/>
      </c>
      <c r="BJ6" s="77" t="str">
        <f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f>
        <v/>
      </c>
      <c r="BK6" s="76" t="str" cm="1">
        <f t="array" ref="BK6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f>
        <v/>
      </c>
      <c r="BL6" s="76" t="str">
        <f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M6" s="59" t="str">
        <f>Table1[[#This Row],[B&amp;E Quadrant (1/9)]]&amp;Table1[[#This Row],[Mitigated Risk]]</f>
        <v>0</v>
      </c>
      <c r="BN6" s="104"/>
      <c r="BO6" s="104"/>
      <c r="BP6" s="104"/>
      <c r="BQ6" s="104"/>
      <c r="BR6" s="67"/>
      <c r="BS6" s="67"/>
      <c r="BT6" s="67"/>
      <c r="BU6" s="67"/>
      <c r="BV6" s="63" t="str" cm="1">
        <f t="array" ref="BV6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f>
        <v/>
      </c>
      <c r="BW6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f>
        <v/>
      </c>
      <c r="BX6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  <c r="CJ6" s="67"/>
      <c r="CK6" s="67"/>
      <c r="CL6" s="77" t="str">
        <f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f>
        <v/>
      </c>
      <c r="CM6" s="77" t="str">
        <f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f>
        <v/>
      </c>
      <c r="CN6" s="77" t="str">
        <f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f>
        <v/>
      </c>
      <c r="CO6" s="77" t="str">
        <f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f>
        <v/>
      </c>
      <c r="CP6" s="79" t="str" cm="1">
        <f t="array" aca="1" ref="CP6" ca="1">IFERROR(IF(ISNUMBER(Table1[[#This Row],[Watts:]]),Table1[[#This Row],[Watts:]]/Table1[[#This Row],[ Length (inches):]],IF(isnubmer(Table1[[#This Row],[Watts Calculated]]),Table1[[#This Row],[Watts Calculated]]/Table1[[#This Row],[ Length (inches):]],"")),"")</f>
        <v/>
      </c>
      <c r="CQ6" s="77" t="str">
        <f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f>
        <v/>
      </c>
      <c r="CR6" s="77" t="str">
        <f>IFERROR(Table1[[#This Row],[Amps Calculated]]/1.77,"")</f>
        <v/>
      </c>
      <c r="CS6" s="77" t="str">
        <f>IFERROR(Table1[[#This Row],[3Phase to Single Phase]]/0.75,"")</f>
        <v/>
      </c>
      <c r="CT6" s="67"/>
      <c r="CU6" s="67"/>
      <c r="CV6" s="67"/>
      <c r="CW6" s="67"/>
      <c r="CX6" s="67"/>
      <c r="CY6" s="67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0"/>
      <c r="EM6" s="80"/>
      <c r="EN6" s="80"/>
      <c r="EO6" s="80"/>
      <c r="EP6" s="80"/>
      <c r="EQ6" s="80"/>
      <c r="ER6" s="80"/>
      <c r="ES6" s="80"/>
      <c r="ET6" s="80"/>
      <c r="EU6" s="80"/>
    </row>
    <row r="7" spans="1:151" ht="73.75" thickTop="1" thickBot="1" x14ac:dyDescent="0.45">
      <c r="A7" s="99" t="s">
        <v>351</v>
      </c>
      <c r="B7" s="84"/>
      <c r="C7" s="84" t="s">
        <v>219</v>
      </c>
      <c r="D7" s="67" t="s">
        <v>368</v>
      </c>
      <c r="E7" s="67" t="s">
        <v>226</v>
      </c>
      <c r="F7" s="67" t="s">
        <v>224</v>
      </c>
      <c r="G7" s="67"/>
      <c r="H7" s="84" t="s">
        <v>221</v>
      </c>
      <c r="I7" s="67" t="s">
        <v>305</v>
      </c>
      <c r="J7" s="67"/>
      <c r="K7" s="70" t="str">
        <f>Table1[[#This Row],[Element Type]]&amp;Table1[[#This Row],[Process Page ID]]&amp;"-"&amp;Table1[[#This Row],[Unique Tag Number]]&amp;IF(Table1[[#This Row],[IO Function]]="None","","."&amp;Table1[[#This Row],[IO Function]])</f>
        <v>PLC000000-00.IO2of6</v>
      </c>
      <c r="L7" s="70" t="str">
        <f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f>
        <v xml:space="preserve">PLC000000-00:  F4T Card 2 Programmable Logic Controller </v>
      </c>
      <c r="M7" s="70" t="str">
        <f>IF(ISBLANK(Table1[[#This Row],[Site Location Code]]),"",IFERROR(Table1[[#This Row],[Site Location Code]]&amp;".",""))&amp;Table1[[#This Row],[Process Page ID]]&amp;"-"&amp;Table1[[#This Row],[Unique Tag Number]]</f>
        <v>000000-00</v>
      </c>
      <c r="N7" s="67" t="s">
        <v>316</v>
      </c>
      <c r="O7" s="67" t="s">
        <v>312</v>
      </c>
      <c r="P7" s="67" t="s">
        <v>329</v>
      </c>
      <c r="Q7" s="67"/>
      <c r="R7" s="67"/>
      <c r="S7" s="67"/>
      <c r="T7" s="87">
        <f>Table1[[#This Row],[Cost Each Calculated]]</f>
        <v>135</v>
      </c>
      <c r="U7" s="67">
        <v>1</v>
      </c>
      <c r="V7" s="67">
        <v>135</v>
      </c>
      <c r="W7" s="105">
        <v>44847</v>
      </c>
      <c r="X7" s="63">
        <f>Table1[[#This Row],[Part Quantity]]*Table1[[#This Row],[LIST PRICE]]</f>
        <v>135</v>
      </c>
      <c r="Y7" s="85"/>
      <c r="Z7" s="87">
        <f>Table1[[#This Row],[LIST PRICE]]*(1-Table1[[#This Row],[Discount% as Seller]])</f>
        <v>135</v>
      </c>
      <c r="AA7" s="85"/>
      <c r="AB7" s="86">
        <f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f>
        <v>0</v>
      </c>
      <c r="AC7" s="68"/>
      <c r="AD7" s="87">
        <f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f>
        <v>135</v>
      </c>
      <c r="AE7" s="87">
        <f>Table1[[#This Row],[Sale Price]]*Table1[[#This Row],[Part Quantity]]</f>
        <v>135</v>
      </c>
      <c r="AF7" s="87">
        <f>Table1[[#This Row],[Cost Each Calculated]]*Table1[[#This Row],[Part Quantity]]</f>
        <v>135</v>
      </c>
      <c r="AG7" s="88">
        <f>Table1[[#This Row],[Extended Sale  (QTY*Sale Price)]]-Table1[[#This Row],[Purchase Cost Extended]]</f>
        <v>0</v>
      </c>
      <c r="AH7" s="99"/>
      <c r="AI7" s="99"/>
      <c r="AJ7" s="67" t="s">
        <v>344</v>
      </c>
      <c r="AK7" s="101" t="s">
        <v>182</v>
      </c>
      <c r="AL7" s="101">
        <v>0</v>
      </c>
      <c r="AM7" s="101">
        <v>0</v>
      </c>
      <c r="AN7" s="101">
        <v>0</v>
      </c>
      <c r="AO7" s="100" t="s">
        <v>36</v>
      </c>
      <c r="AP7" s="69" t="s">
        <v>242</v>
      </c>
      <c r="AQ7" s="70" t="str">
        <f>IFERROR(Table1[[#This Row],[Risk Department ('#'#'#)]]&amp;Table1[[#This Row],[Department Area ('#)]]&amp;Table1[[#This Row],[Department Sub Area ('#)]]&amp;Table1[[#This Row],[Department Unique Area ('#)]],"")</f>
        <v>000000</v>
      </c>
      <c r="AR7" s="70" t="str">
        <f>REPLACE("#",1,1,Table1[[#This Row],[Department Area ('#)]])&amp;REPLACE("#",1,1,Table1[[#This Row],[Department Sub Area ('#)]])&amp;REPLACE("#",1,1,Table1[[#This Row],[Department Unique Area ('#)]])</f>
        <v>000</v>
      </c>
      <c r="AS7" s="104"/>
      <c r="AT7" s="99"/>
      <c r="AU7" s="99"/>
      <c r="AV7" s="75">
        <f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f>
        <v>0</v>
      </c>
      <c r="AW7" s="98" t="str">
        <f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f>
        <v>DFMEA-000000-Example.1.11 Sub 1 of Sub 1 of Child Category 1</v>
      </c>
      <c r="AX7" s="97" t="str">
        <f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f>
        <v>DFMEA-000000-Example</v>
      </c>
      <c r="AY7" s="104"/>
      <c r="AZ7" s="104"/>
      <c r="BA7" s="104"/>
      <c r="BB7" s="104"/>
      <c r="BC7" s="104"/>
      <c r="BD7" s="65"/>
      <c r="BE7" s="71" t="b">
        <f>IF(RIGHT(Table1[[#This Row],[Unique Risk ID]],1)="0",TRUE(),FALSE())</f>
        <v>0</v>
      </c>
      <c r="BF7" s="66"/>
      <c r="BG7" s="66"/>
      <c r="BH7" s="66"/>
      <c r="BI7" s="64" t="str">
        <f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f>
        <v/>
      </c>
      <c r="BJ7" s="64" t="str">
        <f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f>
        <v/>
      </c>
      <c r="BK7" s="78" t="str" cm="1">
        <f t="array" ref="BK7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f>
        <v/>
      </c>
      <c r="BL7" s="78" t="str">
        <f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M7" s="59" t="str">
        <f>Table1[[#This Row],[B&amp;E Quadrant (1/9)]]&amp;Table1[[#This Row],[Mitigated Risk]]</f>
        <v>0</v>
      </c>
      <c r="BN7" s="104"/>
      <c r="BO7" s="104"/>
      <c r="BP7" s="104"/>
      <c r="BQ7" s="104"/>
      <c r="BR7" s="67"/>
      <c r="BS7" s="67"/>
      <c r="BT7" s="67"/>
      <c r="BU7" s="67"/>
      <c r="BV7" s="63" t="str" cm="1">
        <f t="array" ref="BV7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f>
        <v/>
      </c>
      <c r="BW7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f>
        <v/>
      </c>
      <c r="BX7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  <c r="CJ7" s="67"/>
      <c r="CK7" s="67"/>
      <c r="CL7" s="77" t="str">
        <f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f>
        <v/>
      </c>
      <c r="CM7" s="77" t="str">
        <f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f>
        <v/>
      </c>
      <c r="CN7" s="77" t="str">
        <f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f>
        <v/>
      </c>
      <c r="CO7" s="77" t="str">
        <f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f>
        <v/>
      </c>
      <c r="CP7" s="79" t="str" cm="1">
        <f t="array" aca="1" ref="CP7" ca="1">IFERROR(IF(ISNUMBER(Table1[[#This Row],[Watts:]]),Table1[[#This Row],[Watts:]]/Table1[[#This Row],[ Length (inches):]],IF(isnubmer(Table1[[#This Row],[Watts Calculated]]),Table1[[#This Row],[Watts Calculated]]/Table1[[#This Row],[ Length (inches):]],"")),"")</f>
        <v/>
      </c>
      <c r="CQ7" s="77" t="str">
        <f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f>
        <v/>
      </c>
      <c r="CR7" s="77" t="str">
        <f>IFERROR(Table1[[#This Row],[Amps Calculated]]/1.77,"")</f>
        <v/>
      </c>
      <c r="CS7" s="77" t="str">
        <f>IFERROR(Table1[[#This Row],[3Phase to Single Phase]]/0.75,"")</f>
        <v/>
      </c>
      <c r="CT7" s="67"/>
      <c r="CU7" s="67"/>
      <c r="CV7" s="67"/>
      <c r="CW7" s="67"/>
      <c r="CX7" s="67"/>
      <c r="CY7" s="67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</row>
    <row r="8" spans="1:151" ht="117.45" thickTop="1" thickBot="1" x14ac:dyDescent="0.45">
      <c r="A8" s="99" t="s">
        <v>350</v>
      </c>
      <c r="B8" s="84"/>
      <c r="C8" s="84" t="s">
        <v>219</v>
      </c>
      <c r="D8" s="67" t="s">
        <v>369</v>
      </c>
      <c r="E8" s="67" t="s">
        <v>226</v>
      </c>
      <c r="F8" s="67" t="s">
        <v>224</v>
      </c>
      <c r="G8" s="67"/>
      <c r="H8" s="84" t="s">
        <v>221</v>
      </c>
      <c r="I8" s="67" t="s">
        <v>306</v>
      </c>
      <c r="J8" s="67"/>
      <c r="K8" s="70" t="str">
        <f>Table1[[#This Row],[Element Type]]&amp;Table1[[#This Row],[Process Page ID]]&amp;"-"&amp;Table1[[#This Row],[Unique Tag Number]]&amp;IF(Table1[[#This Row],[IO Function]]="None","","."&amp;Table1[[#This Row],[IO Function]])</f>
        <v>PLC000000-00.IO3of6</v>
      </c>
      <c r="L8" s="70" t="str">
        <f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f>
        <v xml:space="preserve">PLC000000-00:  F4T Card 3 Programmable Logic Controller </v>
      </c>
      <c r="M8" s="70" t="str">
        <f>IF(ISBLANK(Table1[[#This Row],[Site Location Code]]),"",IFERROR(Table1[[#This Row],[Site Location Code]]&amp;".",""))&amp;Table1[[#This Row],[Process Page ID]]&amp;"-"&amp;Table1[[#This Row],[Unique Tag Number]]</f>
        <v>000000-00</v>
      </c>
      <c r="N8" s="67" t="s">
        <v>317</v>
      </c>
      <c r="O8" s="67" t="s">
        <v>312</v>
      </c>
      <c r="P8" s="67" t="s">
        <v>330</v>
      </c>
      <c r="Q8" s="67"/>
      <c r="R8" s="67"/>
      <c r="S8" s="67"/>
      <c r="T8" s="87">
        <f>Table1[[#This Row],[Cost Each Calculated]]</f>
        <v>160</v>
      </c>
      <c r="U8" s="67">
        <v>1</v>
      </c>
      <c r="V8" s="67">
        <v>160</v>
      </c>
      <c r="W8" s="105">
        <v>44847</v>
      </c>
      <c r="X8" s="63">
        <f>Table1[[#This Row],[Part Quantity]]*Table1[[#This Row],[LIST PRICE]]</f>
        <v>160</v>
      </c>
      <c r="Y8" s="85"/>
      <c r="Z8" s="87">
        <f>Table1[[#This Row],[LIST PRICE]]*(1-Table1[[#This Row],[Discount% as Seller]])</f>
        <v>160</v>
      </c>
      <c r="AA8" s="85"/>
      <c r="AB8" s="86">
        <f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f>
        <v>0</v>
      </c>
      <c r="AC8" s="68"/>
      <c r="AD8" s="87">
        <f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f>
        <v>160</v>
      </c>
      <c r="AE8" s="87">
        <f>Table1[[#This Row],[Sale Price]]*Table1[[#This Row],[Part Quantity]]</f>
        <v>160</v>
      </c>
      <c r="AF8" s="87">
        <f>Table1[[#This Row],[Cost Each Calculated]]*Table1[[#This Row],[Part Quantity]]</f>
        <v>160</v>
      </c>
      <c r="AG8" s="88">
        <f>Table1[[#This Row],[Extended Sale  (QTY*Sale Price)]]-Table1[[#This Row],[Purchase Cost Extended]]</f>
        <v>0</v>
      </c>
      <c r="AH8" s="99"/>
      <c r="AI8" s="99"/>
      <c r="AJ8" s="67" t="s">
        <v>344</v>
      </c>
      <c r="AK8" s="101" t="s">
        <v>182</v>
      </c>
      <c r="AL8" s="101">
        <v>0</v>
      </c>
      <c r="AM8" s="101">
        <v>0</v>
      </c>
      <c r="AN8" s="101">
        <v>0</v>
      </c>
      <c r="AO8" s="100" t="s">
        <v>36</v>
      </c>
      <c r="AP8" s="69" t="s">
        <v>243</v>
      </c>
      <c r="AQ8" s="70" t="str">
        <f>IFERROR(Table1[[#This Row],[Risk Department ('#'#'#)]]&amp;Table1[[#This Row],[Department Area ('#)]]&amp;Table1[[#This Row],[Department Sub Area ('#)]]&amp;Table1[[#This Row],[Department Unique Area ('#)]],"")</f>
        <v>000000</v>
      </c>
      <c r="AR8" s="70" t="str">
        <f>REPLACE("#",1,1,Table1[[#This Row],[Department Area ('#)]])&amp;REPLACE("#",1,1,Table1[[#This Row],[Department Sub Area ('#)]])&amp;REPLACE("#",1,1,Table1[[#This Row],[Department Unique Area ('#)]])</f>
        <v>000</v>
      </c>
      <c r="AS8" s="104"/>
      <c r="AT8" s="99"/>
      <c r="AU8" s="99"/>
      <c r="AV8" s="75">
        <f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f>
        <v>0</v>
      </c>
      <c r="AW8" s="98" t="str">
        <f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f>
        <v>DFMEA-000000-Example.1.1111 Sub 1 of Sub 1 of Sub 1 of Sub 1 of Child Category 1</v>
      </c>
      <c r="AX8" s="97" t="str">
        <f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f>
        <v>DFMEA-000000-Example</v>
      </c>
      <c r="AY8" s="104"/>
      <c r="AZ8" s="104"/>
      <c r="BA8" s="104"/>
      <c r="BB8" s="104"/>
      <c r="BC8" s="104"/>
      <c r="BD8" s="65"/>
      <c r="BE8" s="71" t="b">
        <f>IF(RIGHT(Table1[[#This Row],[Unique Risk ID]],1)="0",TRUE(),FALSE())</f>
        <v>0</v>
      </c>
      <c r="BF8" s="66"/>
      <c r="BG8" s="66"/>
      <c r="BH8" s="66"/>
      <c r="BI8" s="64" t="str">
        <f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f>
        <v/>
      </c>
      <c r="BJ8" s="64" t="str">
        <f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f>
        <v/>
      </c>
      <c r="BK8" s="78" t="str" cm="1">
        <f t="array" ref="BK8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f>
        <v/>
      </c>
      <c r="BL8" s="78" t="str">
        <f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M8" s="59" t="str">
        <f>Table1[[#This Row],[B&amp;E Quadrant (1/9)]]&amp;Table1[[#This Row],[Mitigated Risk]]</f>
        <v>0</v>
      </c>
      <c r="BN8" s="104"/>
      <c r="BO8" s="104"/>
      <c r="BP8" s="104"/>
      <c r="BQ8" s="104"/>
      <c r="BR8" s="67"/>
      <c r="BS8" s="67"/>
      <c r="BT8" s="67"/>
      <c r="BU8" s="67"/>
      <c r="BV8" s="63" t="str" cm="1">
        <f t="array" ref="BV8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f>
        <v/>
      </c>
      <c r="BW8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f>
        <v/>
      </c>
      <c r="BX8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  <c r="CJ8" s="67"/>
      <c r="CK8" s="67"/>
      <c r="CL8" s="77" t="str">
        <f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f>
        <v/>
      </c>
      <c r="CM8" s="77" t="str">
        <f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f>
        <v/>
      </c>
      <c r="CN8" s="77" t="str">
        <f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f>
        <v/>
      </c>
      <c r="CO8" s="77" t="str">
        <f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f>
        <v/>
      </c>
      <c r="CP8" s="79" t="str" cm="1">
        <f t="array" aca="1" ref="CP8" ca="1">IFERROR(IF(ISNUMBER(Table1[[#This Row],[Watts:]]),Table1[[#This Row],[Watts:]]/Table1[[#This Row],[ Length (inches):]],IF(isnubmer(Table1[[#This Row],[Watts Calculated]]),Table1[[#This Row],[Watts Calculated]]/Table1[[#This Row],[ Length (inches):]],"")),"")</f>
        <v/>
      </c>
      <c r="CQ8" s="77" t="str">
        <f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f>
        <v/>
      </c>
      <c r="CR8" s="77" t="str">
        <f>IFERROR(Table1[[#This Row],[Amps Calculated]]/1.77,"")</f>
        <v/>
      </c>
      <c r="CS8" s="77" t="str">
        <f>IFERROR(Table1[[#This Row],[3Phase to Single Phase]]/0.75,"")</f>
        <v/>
      </c>
      <c r="CT8" s="67"/>
      <c r="CU8" s="67"/>
      <c r="CV8" s="67"/>
      <c r="CW8" s="67"/>
      <c r="CX8" s="67"/>
      <c r="CY8" s="67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/>
      <c r="EE8" s="80"/>
      <c r="EF8" s="80"/>
      <c r="EG8" s="80"/>
      <c r="EH8" s="80"/>
      <c r="EI8" s="80"/>
      <c r="EJ8" s="80"/>
      <c r="EK8" s="80"/>
      <c r="EL8" s="80"/>
      <c r="EM8" s="80"/>
      <c r="EN8" s="80"/>
      <c r="EO8" s="80"/>
      <c r="EP8" s="80"/>
      <c r="EQ8" s="80"/>
      <c r="ER8" s="80"/>
      <c r="ES8" s="80"/>
      <c r="ET8" s="80"/>
      <c r="EU8" s="80"/>
    </row>
    <row r="9" spans="1:151" ht="73.75" thickTop="1" thickBot="1" x14ac:dyDescent="0.45">
      <c r="A9" s="99" t="s">
        <v>349</v>
      </c>
      <c r="B9" s="84"/>
      <c r="C9" s="84" t="s">
        <v>219</v>
      </c>
      <c r="D9" s="67" t="s">
        <v>370</v>
      </c>
      <c r="E9" s="67" t="s">
        <v>226</v>
      </c>
      <c r="F9" s="67" t="s">
        <v>224</v>
      </c>
      <c r="G9" s="67"/>
      <c r="H9" s="84" t="s">
        <v>221</v>
      </c>
      <c r="I9" s="67" t="s">
        <v>307</v>
      </c>
      <c r="J9" s="67"/>
      <c r="K9" s="70" t="str">
        <f>Table1[[#This Row],[Element Type]]&amp;Table1[[#This Row],[Process Page ID]]&amp;"-"&amp;Table1[[#This Row],[Unique Tag Number]]&amp;IF(Table1[[#This Row],[IO Function]]="None","","."&amp;Table1[[#This Row],[IO Function]])</f>
        <v>PLC000000-00.IO4of6</v>
      </c>
      <c r="L9" s="70" t="str">
        <f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f>
        <v xml:space="preserve">PLC000000-00:  F4T Card 4 Programmable Logic Controller </v>
      </c>
      <c r="M9" s="70" t="str">
        <f>IF(ISBLANK(Table1[[#This Row],[Site Location Code]]),"",IFERROR(Table1[[#This Row],[Site Location Code]]&amp;".",""))&amp;Table1[[#This Row],[Process Page ID]]&amp;"-"&amp;Table1[[#This Row],[Unique Tag Number]]</f>
        <v>000000-00</v>
      </c>
      <c r="N9" s="67" t="s">
        <v>314</v>
      </c>
      <c r="O9" s="67" t="s">
        <v>312</v>
      </c>
      <c r="P9" s="67" t="s">
        <v>331</v>
      </c>
      <c r="Q9" s="67"/>
      <c r="R9" s="67"/>
      <c r="S9" s="67"/>
      <c r="T9" s="87">
        <f>Table1[[#This Row],[Cost Each Calculated]]</f>
        <v>160</v>
      </c>
      <c r="U9" s="67">
        <v>1</v>
      </c>
      <c r="V9" s="67">
        <v>160</v>
      </c>
      <c r="W9" s="105">
        <v>44847</v>
      </c>
      <c r="X9" s="63">
        <f>Table1[[#This Row],[Part Quantity]]*Table1[[#This Row],[LIST PRICE]]</f>
        <v>160</v>
      </c>
      <c r="Y9" s="85"/>
      <c r="Z9" s="87">
        <f>Table1[[#This Row],[LIST PRICE]]*(1-Table1[[#This Row],[Discount% as Seller]])</f>
        <v>160</v>
      </c>
      <c r="AA9" s="85"/>
      <c r="AB9" s="86">
        <f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f>
        <v>0</v>
      </c>
      <c r="AC9" s="68"/>
      <c r="AD9" s="87">
        <f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f>
        <v>160</v>
      </c>
      <c r="AE9" s="87">
        <f>Table1[[#This Row],[Sale Price]]*Table1[[#This Row],[Part Quantity]]</f>
        <v>160</v>
      </c>
      <c r="AF9" s="87">
        <f>Table1[[#This Row],[Cost Each Calculated]]*Table1[[#This Row],[Part Quantity]]</f>
        <v>160</v>
      </c>
      <c r="AG9" s="88">
        <f>Table1[[#This Row],[Extended Sale  (QTY*Sale Price)]]-Table1[[#This Row],[Purchase Cost Extended]]</f>
        <v>0</v>
      </c>
      <c r="AH9" s="99"/>
      <c r="AI9" s="99"/>
      <c r="AJ9" s="67" t="s">
        <v>344</v>
      </c>
      <c r="AK9" s="101" t="s">
        <v>182</v>
      </c>
      <c r="AL9" s="101">
        <v>0</v>
      </c>
      <c r="AM9" s="101">
        <v>0</v>
      </c>
      <c r="AN9" s="101">
        <v>0</v>
      </c>
      <c r="AO9" s="100" t="s">
        <v>36</v>
      </c>
      <c r="AP9" s="69" t="s">
        <v>244</v>
      </c>
      <c r="AQ9" s="70" t="str">
        <f>IFERROR(Table1[[#This Row],[Risk Department ('#'#'#)]]&amp;Table1[[#This Row],[Department Area ('#)]]&amp;Table1[[#This Row],[Department Sub Area ('#)]]&amp;Table1[[#This Row],[Department Unique Area ('#)]],"")</f>
        <v>000000</v>
      </c>
      <c r="AR9" s="70" t="str">
        <f>REPLACE("#",1,1,Table1[[#This Row],[Department Area ('#)]])&amp;REPLACE("#",1,1,Table1[[#This Row],[Department Sub Area ('#)]])&amp;REPLACE("#",1,1,Table1[[#This Row],[Department Unique Area ('#)]])</f>
        <v>000</v>
      </c>
      <c r="AS9" s="104"/>
      <c r="AT9" s="99"/>
      <c r="AU9" s="99"/>
      <c r="AV9" s="75">
        <f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f>
        <v>0</v>
      </c>
      <c r="AW9" s="98" t="str">
        <f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f>
        <v>DFMEA-000000-Example.1.12 Sub 2 of Sub 1 of Child Category 1</v>
      </c>
      <c r="AX9" s="97" t="str">
        <f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f>
        <v>DFMEA-000000-Example</v>
      </c>
      <c r="AY9" s="104"/>
      <c r="AZ9" s="104"/>
      <c r="BA9" s="104"/>
      <c r="BB9" s="104"/>
      <c r="BC9" s="104"/>
      <c r="BD9" s="65"/>
      <c r="BE9" s="71" t="b">
        <f>IF(RIGHT(Table1[[#This Row],[Unique Risk ID]],1)="0",TRUE(),FALSE())</f>
        <v>0</v>
      </c>
      <c r="BF9" s="66"/>
      <c r="BG9" s="66"/>
      <c r="BH9" s="66"/>
      <c r="BI9" s="64" t="str">
        <f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f>
        <v/>
      </c>
      <c r="BJ9" s="64" t="str">
        <f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f>
        <v/>
      </c>
      <c r="BK9" s="78" t="str" cm="1">
        <f t="array" ref="BK9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f>
        <v/>
      </c>
      <c r="BL9" s="78" t="str">
        <f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M9" s="59" t="str">
        <f>Table1[[#This Row],[B&amp;E Quadrant (1/9)]]&amp;Table1[[#This Row],[Mitigated Risk]]</f>
        <v>0</v>
      </c>
      <c r="BN9" s="104"/>
      <c r="BO9" s="104"/>
      <c r="BP9" s="104"/>
      <c r="BQ9" s="104"/>
      <c r="BR9" s="67"/>
      <c r="BS9" s="67"/>
      <c r="BT9" s="67"/>
      <c r="BU9" s="67"/>
      <c r="BV9" s="63" t="str" cm="1">
        <f t="array" ref="BV9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f>
        <v/>
      </c>
      <c r="BW9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f>
        <v/>
      </c>
      <c r="BX9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77" t="str">
        <f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f>
        <v/>
      </c>
      <c r="CM9" s="77" t="str">
        <f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f>
        <v/>
      </c>
      <c r="CN9" s="77" t="str">
        <f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f>
        <v/>
      </c>
      <c r="CO9" s="77" t="str">
        <f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f>
        <v/>
      </c>
      <c r="CP9" s="79" t="str" cm="1">
        <f t="array" aca="1" ref="CP9" ca="1">IFERROR(IF(ISNUMBER(Table1[[#This Row],[Watts:]]),Table1[[#This Row],[Watts:]]/Table1[[#This Row],[ Length (inches):]],IF(isnubmer(Table1[[#This Row],[Watts Calculated]]),Table1[[#This Row],[Watts Calculated]]/Table1[[#This Row],[ Length (inches):]],"")),"")</f>
        <v/>
      </c>
      <c r="CQ9" s="77" t="str">
        <f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f>
        <v/>
      </c>
      <c r="CR9" s="77" t="str">
        <f>IFERROR(Table1[[#This Row],[Amps Calculated]]/1.77,"")</f>
        <v/>
      </c>
      <c r="CS9" s="77" t="str">
        <f>IFERROR(Table1[[#This Row],[3Phase to Single Phase]]/0.75,"")</f>
        <v/>
      </c>
      <c r="CT9" s="67"/>
      <c r="CU9" s="67"/>
      <c r="CV9" s="67"/>
      <c r="CW9" s="67"/>
      <c r="CX9" s="67"/>
      <c r="CY9" s="67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/>
      <c r="EE9" s="80"/>
      <c r="EF9" s="80"/>
      <c r="EG9" s="80"/>
      <c r="EH9" s="80"/>
      <c r="EI9" s="80"/>
      <c r="EJ9" s="80"/>
      <c r="EK9" s="80"/>
      <c r="EL9" s="80"/>
      <c r="EM9" s="80"/>
      <c r="EN9" s="80"/>
      <c r="EO9" s="80"/>
      <c r="EP9" s="80"/>
      <c r="EQ9" s="80"/>
      <c r="ER9" s="80"/>
      <c r="ES9" s="80"/>
      <c r="ET9" s="80"/>
      <c r="EU9" s="80"/>
    </row>
    <row r="10" spans="1:151" ht="59.15" thickTop="1" thickBot="1" x14ac:dyDescent="0.45">
      <c r="A10" s="99" t="s">
        <v>348</v>
      </c>
      <c r="B10" s="84"/>
      <c r="C10" s="84" t="s">
        <v>219</v>
      </c>
      <c r="D10" s="67" t="s">
        <v>371</v>
      </c>
      <c r="E10" s="67" t="s">
        <v>226</v>
      </c>
      <c r="F10" s="67" t="s">
        <v>224</v>
      </c>
      <c r="G10" s="67"/>
      <c r="H10" s="84" t="s">
        <v>221</v>
      </c>
      <c r="I10" s="67" t="s">
        <v>308</v>
      </c>
      <c r="J10" s="67"/>
      <c r="K10" s="70" t="str">
        <f>Table1[[#This Row],[Element Type]]&amp;Table1[[#This Row],[Process Page ID]]&amp;"-"&amp;Table1[[#This Row],[Unique Tag Number]]&amp;IF(Table1[[#This Row],[IO Function]]="None","","."&amp;Table1[[#This Row],[IO Function]])</f>
        <v>PLC000000-00.IO5of6</v>
      </c>
      <c r="L10" s="70" t="str">
        <f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f>
        <v xml:space="preserve">PLC000000-00:  F4T Card 5 Programmable Logic Controller </v>
      </c>
      <c r="M10" s="70" t="str">
        <f>IF(ISBLANK(Table1[[#This Row],[Site Location Code]]),"",IFERROR(Table1[[#This Row],[Site Location Code]]&amp;".",""))&amp;Table1[[#This Row],[Process Page ID]]&amp;"-"&amp;Table1[[#This Row],[Unique Tag Number]]</f>
        <v>000000-00</v>
      </c>
      <c r="N10" s="67" t="s">
        <v>314</v>
      </c>
      <c r="O10" s="67" t="s">
        <v>312</v>
      </c>
      <c r="P10" s="67" t="s">
        <v>331</v>
      </c>
      <c r="Q10" s="67"/>
      <c r="R10" s="67"/>
      <c r="S10" s="67"/>
      <c r="T10" s="87">
        <f>Table1[[#This Row],[Cost Each Calculated]]</f>
        <v>160</v>
      </c>
      <c r="U10" s="67">
        <v>1</v>
      </c>
      <c r="V10" s="67">
        <v>160</v>
      </c>
      <c r="W10" s="105">
        <v>44847</v>
      </c>
      <c r="X10" s="63">
        <f>Table1[[#This Row],[Part Quantity]]*Table1[[#This Row],[LIST PRICE]]</f>
        <v>160</v>
      </c>
      <c r="Y10" s="85"/>
      <c r="Z10" s="87">
        <f>Table1[[#This Row],[LIST PRICE]]*(1-Table1[[#This Row],[Discount% as Seller]])</f>
        <v>160</v>
      </c>
      <c r="AA10" s="85"/>
      <c r="AB10" s="86">
        <f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f>
        <v>0</v>
      </c>
      <c r="AC10" s="68"/>
      <c r="AD10" s="87">
        <f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f>
        <v>160</v>
      </c>
      <c r="AE10" s="87">
        <f>Table1[[#This Row],[Sale Price]]*Table1[[#This Row],[Part Quantity]]</f>
        <v>160</v>
      </c>
      <c r="AF10" s="87">
        <f>Table1[[#This Row],[Cost Each Calculated]]*Table1[[#This Row],[Part Quantity]]</f>
        <v>160</v>
      </c>
      <c r="AG10" s="88">
        <f>Table1[[#This Row],[Extended Sale  (QTY*Sale Price)]]-Table1[[#This Row],[Purchase Cost Extended]]</f>
        <v>0</v>
      </c>
      <c r="AH10" s="99"/>
      <c r="AI10" s="99"/>
      <c r="AJ10" s="67" t="s">
        <v>344</v>
      </c>
      <c r="AK10" s="101" t="s">
        <v>182</v>
      </c>
      <c r="AL10" s="101">
        <v>0</v>
      </c>
      <c r="AM10" s="101">
        <v>0</v>
      </c>
      <c r="AN10" s="101">
        <v>0</v>
      </c>
      <c r="AO10" s="100" t="s">
        <v>36</v>
      </c>
      <c r="AP10" s="69" t="s">
        <v>245</v>
      </c>
      <c r="AQ10" s="70" t="str">
        <f>IFERROR(Table1[[#This Row],[Risk Department ('#'#'#)]]&amp;Table1[[#This Row],[Department Area ('#)]]&amp;Table1[[#This Row],[Department Sub Area ('#)]]&amp;Table1[[#This Row],[Department Unique Area ('#)]],"")</f>
        <v>000000</v>
      </c>
      <c r="AR10" s="70" t="str">
        <f>REPLACE("#",1,1,Table1[[#This Row],[Department Area ('#)]])&amp;REPLACE("#",1,1,Table1[[#This Row],[Department Sub Area ('#)]])&amp;REPLACE("#",1,1,Table1[[#This Row],[Department Unique Area ('#)]])</f>
        <v>000</v>
      </c>
      <c r="AS10" s="104"/>
      <c r="AT10" s="99"/>
      <c r="AU10" s="99"/>
      <c r="AV10" s="75">
        <f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f>
        <v>0</v>
      </c>
      <c r="AW10" s="98" t="str">
        <f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f>
        <v>DFMEA-000000-Example.1.2 Sub 2 of Child Category</v>
      </c>
      <c r="AX10" s="97" t="str">
        <f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f>
        <v>DFMEA-000000-Example</v>
      </c>
      <c r="AY10" s="104"/>
      <c r="AZ10" s="104"/>
      <c r="BA10" s="104"/>
      <c r="BB10" s="104"/>
      <c r="BC10" s="104"/>
      <c r="BD10" s="65"/>
      <c r="BE10" s="71" t="b">
        <f>IF(RIGHT(Table1[[#This Row],[Unique Risk ID]],1)="0",TRUE(),FALSE())</f>
        <v>0</v>
      </c>
      <c r="BF10" s="66"/>
      <c r="BG10" s="66"/>
      <c r="BH10" s="66"/>
      <c r="BI10" s="64" t="str">
        <f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f>
        <v/>
      </c>
      <c r="BJ10" s="64" t="str">
        <f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f>
        <v/>
      </c>
      <c r="BK10" s="78" t="str" cm="1">
        <f t="array" ref="BK10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f>
        <v/>
      </c>
      <c r="BL10" s="78" t="str">
        <f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M10" s="59" t="str">
        <f>Table1[[#This Row],[B&amp;E Quadrant (1/9)]]&amp;Table1[[#This Row],[Mitigated Risk]]</f>
        <v>0</v>
      </c>
      <c r="BN10" s="104"/>
      <c r="BO10" s="104"/>
      <c r="BP10" s="104"/>
      <c r="BQ10" s="104"/>
      <c r="BR10" s="67"/>
      <c r="BS10" s="67"/>
      <c r="BT10" s="67"/>
      <c r="BU10" s="67"/>
      <c r="BV10" s="63" t="str" cm="1">
        <f t="array" ref="BV10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f>
        <v/>
      </c>
      <c r="BW10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f>
        <v/>
      </c>
      <c r="BX10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77" t="str">
        <f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f>
        <v/>
      </c>
      <c r="CM10" s="77" t="str">
        <f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f>
        <v/>
      </c>
      <c r="CN10" s="77" t="str">
        <f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f>
        <v/>
      </c>
      <c r="CO10" s="77" t="str">
        <f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f>
        <v/>
      </c>
      <c r="CP10" s="79" t="str" cm="1">
        <f t="array" aca="1" ref="CP10" ca="1">IFERROR(IF(ISNUMBER(Table1[[#This Row],[Watts:]]),Table1[[#This Row],[Watts:]]/Table1[[#This Row],[ Length (inches):]],IF(isnubmer(Table1[[#This Row],[Watts Calculated]]),Table1[[#This Row],[Watts Calculated]]/Table1[[#This Row],[ Length (inches):]],"")),"")</f>
        <v/>
      </c>
      <c r="CQ10" s="77" t="str">
        <f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f>
        <v/>
      </c>
      <c r="CR10" s="77" t="str">
        <f>IFERROR(Table1[[#This Row],[Amps Calculated]]/1.77,"")</f>
        <v/>
      </c>
      <c r="CS10" s="77" t="str">
        <f>IFERROR(Table1[[#This Row],[3Phase to Single Phase]]/0.75,"")</f>
        <v/>
      </c>
      <c r="CT10" s="67"/>
      <c r="CU10" s="67"/>
      <c r="CV10" s="67"/>
      <c r="CW10" s="67"/>
      <c r="CX10" s="67"/>
      <c r="CY10" s="67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/>
      <c r="EE10" s="80"/>
      <c r="EF10" s="80"/>
      <c r="EG10" s="80"/>
      <c r="EH10" s="80"/>
      <c r="EI10" s="80"/>
      <c r="EJ10" s="80"/>
      <c r="EK10" s="80"/>
      <c r="EL10" s="80"/>
      <c r="EM10" s="80"/>
      <c r="EN10" s="80"/>
      <c r="EO10" s="80"/>
      <c r="EP10" s="80"/>
      <c r="EQ10" s="80"/>
      <c r="ER10" s="80"/>
      <c r="ES10" s="80"/>
      <c r="ET10" s="80"/>
      <c r="EU10" s="80"/>
    </row>
    <row r="11" spans="1:151" ht="59.15" thickTop="1" thickBot="1" x14ac:dyDescent="0.45">
      <c r="A11" s="99" t="s">
        <v>347</v>
      </c>
      <c r="B11" s="84"/>
      <c r="C11" s="84" t="s">
        <v>219</v>
      </c>
      <c r="D11" s="67" t="s">
        <v>372</v>
      </c>
      <c r="E11" s="67" t="s">
        <v>226</v>
      </c>
      <c r="F11" s="67" t="s">
        <v>224</v>
      </c>
      <c r="G11" s="67"/>
      <c r="H11" s="84" t="s">
        <v>221</v>
      </c>
      <c r="I11" s="67" t="s">
        <v>309</v>
      </c>
      <c r="J11" s="67"/>
      <c r="K11" s="70" t="str">
        <f>Table1[[#This Row],[Element Type]]&amp;Table1[[#This Row],[Process Page ID]]&amp;"-"&amp;Table1[[#This Row],[Unique Tag Number]]&amp;IF(Table1[[#This Row],[IO Function]]="None","","."&amp;Table1[[#This Row],[IO Function]])</f>
        <v>PLC000000-00.IO6of6</v>
      </c>
      <c r="L11" s="70" t="str">
        <f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f>
        <v xml:space="preserve">PLC000000-00:  F4T Card 6 Programmable Logic Controller </v>
      </c>
      <c r="M11" s="70" t="str">
        <f>IF(ISBLANK(Table1[[#This Row],[Site Location Code]]),"",IFERROR(Table1[[#This Row],[Site Location Code]]&amp;".",""))&amp;Table1[[#This Row],[Process Page ID]]&amp;"-"&amp;Table1[[#This Row],[Unique Tag Number]]</f>
        <v>000000-00</v>
      </c>
      <c r="N11" s="67" t="s">
        <v>314</v>
      </c>
      <c r="O11" s="67" t="s">
        <v>312</v>
      </c>
      <c r="P11" s="67" t="s">
        <v>331</v>
      </c>
      <c r="Q11" s="67"/>
      <c r="R11" s="67"/>
      <c r="S11" s="67"/>
      <c r="T11" s="87">
        <f>Table1[[#This Row],[Cost Each Calculated]]</f>
        <v>160</v>
      </c>
      <c r="U11" s="67"/>
      <c r="V11" s="67">
        <v>160</v>
      </c>
      <c r="W11" s="105">
        <v>44847</v>
      </c>
      <c r="X11" s="63">
        <f>Table1[[#This Row],[Part Quantity]]*Table1[[#This Row],[LIST PRICE]]</f>
        <v>0</v>
      </c>
      <c r="Y11" s="85"/>
      <c r="Z11" s="87">
        <f>Table1[[#This Row],[LIST PRICE]]*(1-Table1[[#This Row],[Discount% as Seller]])</f>
        <v>160</v>
      </c>
      <c r="AA11" s="85"/>
      <c r="AB11" s="86">
        <f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f>
        <v>0</v>
      </c>
      <c r="AC11" s="68"/>
      <c r="AD11" s="87">
        <f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f>
        <v>160</v>
      </c>
      <c r="AE11" s="87">
        <f>Table1[[#This Row],[Sale Price]]*Table1[[#This Row],[Part Quantity]]</f>
        <v>0</v>
      </c>
      <c r="AF11" s="87">
        <f>Table1[[#This Row],[Cost Each Calculated]]*Table1[[#This Row],[Part Quantity]]</f>
        <v>0</v>
      </c>
      <c r="AG11" s="88">
        <f>Table1[[#This Row],[Extended Sale  (QTY*Sale Price)]]-Table1[[#This Row],[Purchase Cost Extended]]</f>
        <v>0</v>
      </c>
      <c r="AH11" s="99"/>
      <c r="AI11" s="99"/>
      <c r="AJ11" s="67" t="s">
        <v>344</v>
      </c>
      <c r="AK11" s="101" t="s">
        <v>182</v>
      </c>
      <c r="AL11" s="101">
        <v>0</v>
      </c>
      <c r="AM11" s="101">
        <v>0</v>
      </c>
      <c r="AN11" s="101">
        <v>0</v>
      </c>
      <c r="AO11" s="100" t="s">
        <v>36</v>
      </c>
      <c r="AP11" s="69"/>
      <c r="AQ11" s="70" t="str">
        <f>IFERROR(Table1[[#This Row],[Risk Department ('#'#'#)]]&amp;Table1[[#This Row],[Department Area ('#)]]&amp;Table1[[#This Row],[Department Sub Area ('#)]]&amp;Table1[[#This Row],[Department Unique Area ('#)]],"")</f>
        <v>000000</v>
      </c>
      <c r="AR11" s="70" t="str">
        <f>REPLACE("#",1,1,Table1[[#This Row],[Department Area ('#)]])&amp;REPLACE("#",1,1,Table1[[#This Row],[Department Sub Area ('#)]])&amp;REPLACE("#",1,1,Table1[[#This Row],[Department Unique Area ('#)]])</f>
        <v>000</v>
      </c>
      <c r="AS11" s="104"/>
      <c r="AT11" s="99"/>
      <c r="AU11" s="99"/>
      <c r="AV11" s="75">
        <f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f>
        <v>0</v>
      </c>
      <c r="AW11" s="98" t="str">
        <f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f>
        <v>DFMEA-000000-Example.</v>
      </c>
      <c r="AX11" s="97" t="str">
        <f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f>
        <v>DFMEA-000000-Example</v>
      </c>
      <c r="AY11" s="104"/>
      <c r="AZ11" s="104"/>
      <c r="BA11" s="104"/>
      <c r="BB11" s="104"/>
      <c r="BC11" s="104"/>
      <c r="BD11" s="65"/>
      <c r="BE11" s="71" t="b">
        <f>IF(RIGHT(Table1[[#This Row],[Unique Risk ID]],1)="0",TRUE(),FALSE())</f>
        <v>0</v>
      </c>
      <c r="BF11" s="66"/>
      <c r="BG11" s="66"/>
      <c r="BH11" s="66"/>
      <c r="BI11" s="64" t="str">
        <f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f>
        <v/>
      </c>
      <c r="BJ11" s="64" t="str">
        <f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f>
        <v/>
      </c>
      <c r="BK11" s="78" t="str" cm="1">
        <f t="array" ref="BK11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f>
        <v/>
      </c>
      <c r="BL11" s="78" t="str">
        <f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M11" s="59" t="str">
        <f>Table1[[#This Row],[B&amp;E Quadrant (1/9)]]&amp;Table1[[#This Row],[Mitigated Risk]]</f>
        <v>0</v>
      </c>
      <c r="BN11" s="104"/>
      <c r="BO11" s="104"/>
      <c r="BP11" s="104"/>
      <c r="BQ11" s="104"/>
      <c r="BR11" s="67"/>
      <c r="BS11" s="67"/>
      <c r="BT11" s="67"/>
      <c r="BU11" s="67"/>
      <c r="BV11" s="63" t="str" cm="1">
        <f t="array" ref="BV11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f>
        <v/>
      </c>
      <c r="BW11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f>
        <v/>
      </c>
      <c r="BX11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77" t="str">
        <f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f>
        <v/>
      </c>
      <c r="CM11" s="77" t="str">
        <f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f>
        <v/>
      </c>
      <c r="CN11" s="77" t="str">
        <f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f>
        <v/>
      </c>
      <c r="CO11" s="77" t="str">
        <f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f>
        <v/>
      </c>
      <c r="CP11" s="79" t="str" cm="1">
        <f t="array" aca="1" ref="CP11" ca="1">IFERROR(IF(ISNUMBER(Table1[[#This Row],[Watts:]]),Table1[[#This Row],[Watts:]]/Table1[[#This Row],[ Length (inches):]],IF(isnubmer(Table1[[#This Row],[Watts Calculated]]),Table1[[#This Row],[Watts Calculated]]/Table1[[#This Row],[ Length (inches):]],"")),"")</f>
        <v/>
      </c>
      <c r="CQ11" s="77" t="str">
        <f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f>
        <v/>
      </c>
      <c r="CR11" s="77" t="str">
        <f>IFERROR(Table1[[#This Row],[Amps Calculated]]/1.77,"")</f>
        <v/>
      </c>
      <c r="CS11" s="77" t="str">
        <f>IFERROR(Table1[[#This Row],[3Phase to Single Phase]]/0.75,"")</f>
        <v/>
      </c>
      <c r="CT11" s="67"/>
      <c r="CU11" s="67"/>
      <c r="CV11" s="67"/>
      <c r="CW11" s="67"/>
      <c r="CX11" s="67"/>
      <c r="CY11" s="67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/>
      <c r="EE11" s="80"/>
      <c r="EF11" s="80"/>
      <c r="EG11" s="80"/>
      <c r="EH11" s="80"/>
      <c r="EI11" s="80"/>
      <c r="EJ11" s="80"/>
      <c r="EK11" s="80"/>
      <c r="EL11" s="80"/>
      <c r="EM11" s="80"/>
      <c r="EN11" s="80"/>
      <c r="EO11" s="80"/>
      <c r="EP11" s="80"/>
      <c r="EQ11" s="80"/>
      <c r="ER11" s="80"/>
      <c r="ES11" s="80"/>
      <c r="ET11" s="80"/>
      <c r="EU11" s="80"/>
    </row>
    <row r="12" spans="1:151" ht="59.15" thickTop="1" thickBot="1" x14ac:dyDescent="0.45">
      <c r="A12" s="99" t="s">
        <v>325</v>
      </c>
      <c r="B12" s="84"/>
      <c r="C12" s="84" t="s">
        <v>219</v>
      </c>
      <c r="D12" s="67" t="s">
        <v>373</v>
      </c>
      <c r="E12" s="67" t="s">
        <v>341</v>
      </c>
      <c r="F12" s="67" t="s">
        <v>340</v>
      </c>
      <c r="G12" s="67"/>
      <c r="H12" s="84" t="s">
        <v>221</v>
      </c>
      <c r="I12" s="67" t="s">
        <v>326</v>
      </c>
      <c r="J12" s="67"/>
      <c r="K12" s="70" t="str">
        <f>Table1[[#This Row],[Element Type]]&amp;Table1[[#This Row],[Process Page ID]]&amp;"-"&amp;Table1[[#This Row],[Unique Tag Number]]&amp;IF(Table1[[#This Row],[IO Function]]="None","","."&amp;Table1[[#This Row],[IO Function]])</f>
        <v>WD000000-00.URS</v>
      </c>
      <c r="L12" s="70" t="str">
        <f>IF(ISBLANK(Table1[[#This Row],[Site Location Code]]),"",IFERROR(Table1[[#This Row],[Site Location Code]]&amp;".",""))&amp;Table1[[#This Row],[Element Type]]&amp;Table1[[#This Row],[Process Page ID]]&amp;"-"&amp;Table1[[#This Row],[Unique Tag Number]]&amp;Table1[[#Headers],[: ]]&amp;IFERROR(Table1[[#This Row],[: ]]&amp;" ","")&amp;Table1[[#This Row],[Common Name]]&amp;" "&amp;Table1[[#This Row],[Element Type Description]]&amp;IF(Table1[[#This Row],[IO Function]]="None",""," "&amp;Table1[[#This Row],[IO Function Description]])</f>
        <v xml:space="preserve">WD000000-00:  Design and  Documentation Package for UL Wire Diagram </v>
      </c>
      <c r="M12" s="70" t="str">
        <f>IF(ISBLANK(Table1[[#This Row],[Site Location Code]]),"",IFERROR(Table1[[#This Row],[Site Location Code]]&amp;".",""))&amp;Table1[[#This Row],[Process Page ID]]&amp;"-"&amp;Table1[[#This Row],[Unique Tag Number]]</f>
        <v>000000-00</v>
      </c>
      <c r="N12" s="67" t="s">
        <v>327</v>
      </c>
      <c r="O12" s="67" t="s">
        <v>328</v>
      </c>
      <c r="P12" s="67" t="s">
        <v>332</v>
      </c>
      <c r="Q12" s="67"/>
      <c r="R12" s="67"/>
      <c r="S12" s="67"/>
      <c r="T12" s="87">
        <f>Table1[[#This Row],[Cost Each Calculated]]</f>
        <v>3500</v>
      </c>
      <c r="U12" s="67">
        <v>1</v>
      </c>
      <c r="V12" s="67">
        <v>3500</v>
      </c>
      <c r="W12" s="105">
        <v>44847</v>
      </c>
      <c r="X12" s="63">
        <f>Table1[[#This Row],[Part Quantity]]*Table1[[#This Row],[LIST PRICE]]</f>
        <v>3500</v>
      </c>
      <c r="Y12" s="85"/>
      <c r="Z12" s="87">
        <f>Table1[[#This Row],[LIST PRICE]]*(1-Table1[[#This Row],[Discount% as Seller]])</f>
        <v>3500</v>
      </c>
      <c r="AA12" s="85"/>
      <c r="AB12" s="86">
        <f>IF(AND(ISNUMBER(Table1[[#This Row],[Purchasing Discount % Fixed]]),ISNUMBER(Table1[[#This Row],[Fixed Purchase Price]])),"OverSpecified",IF(ISNUMBER(Table1[[#This Row],[Fixed Purchase Price]]),(Table1[[#This Row],[LIST PRICE]]-Table1[[#This Row],[Fixed Purchase Price]])/Table1[[#This Row],[LIST PRICE]],Table1[[#This Row],[Purchasing Discount % Fixed]]))</f>
        <v>0</v>
      </c>
      <c r="AC12" s="68"/>
      <c r="AD12" s="87">
        <f>IF(AND(ISNUMBER(Table1[[#This Row],[Purchasing Discount % Fixed]]),ISNUMBER(Table1[[#This Row],[Fixed Purchase Price]])),"OverSpecified",IF(ISNUMBER(Table1[[#This Row],[Fixed Purchase Price]]),Table1[[#This Row],[Fixed Purchase Price]],Table1[[#This Row],[LIST PRICE]]*(1-Table1[[#This Row],[Purchasing Discount % Fixed]])))</f>
        <v>3500</v>
      </c>
      <c r="AE12" s="87">
        <f>Table1[[#This Row],[Sale Price]]*Table1[[#This Row],[Part Quantity]]</f>
        <v>3500</v>
      </c>
      <c r="AF12" s="87">
        <f>Table1[[#This Row],[Cost Each Calculated]]*Table1[[#This Row],[Part Quantity]]</f>
        <v>3500</v>
      </c>
      <c r="AG12" s="88">
        <f>Table1[[#This Row],[Extended Sale  (QTY*Sale Price)]]-Table1[[#This Row],[Purchase Cost Extended]]</f>
        <v>0</v>
      </c>
      <c r="AH12" s="99"/>
      <c r="AI12" s="99"/>
      <c r="AJ12" s="67" t="s">
        <v>345</v>
      </c>
      <c r="AK12" s="101" t="s">
        <v>182</v>
      </c>
      <c r="AL12" s="101">
        <v>0</v>
      </c>
      <c r="AM12" s="101">
        <v>0</v>
      </c>
      <c r="AN12" s="101">
        <v>0</v>
      </c>
      <c r="AO12" s="100" t="s">
        <v>326</v>
      </c>
      <c r="AP12" s="69"/>
      <c r="AQ12" s="70" t="str">
        <f>IFERROR(Table1[[#This Row],[Risk Department ('#'#'#)]]&amp;Table1[[#This Row],[Department Area ('#)]]&amp;Table1[[#This Row],[Department Sub Area ('#)]]&amp;Table1[[#This Row],[Department Unique Area ('#)]],"")</f>
        <v>000000</v>
      </c>
      <c r="AR12" s="70" t="str">
        <f>REPLACE("#",1,1,Table1[[#This Row],[Department Area ('#)]])&amp;REPLACE("#",1,1,Table1[[#This Row],[Department Sub Area ('#)]])&amp;REPLACE("#",1,1,Table1[[#This Row],[Department Unique Area ('#)]])</f>
        <v>000</v>
      </c>
      <c r="AS12" s="104"/>
      <c r="AT12" s="99"/>
      <c r="AU12" s="99"/>
      <c r="AV12" s="75">
        <f>IF(AND(Table1[[#This Row],[Benefits]]="High",Table1[[#This Row],[Efforts]]="Low"),1,0)+IF(AND(Table1[[#This Row],[Benefits]]="Medium",Table1[[#This Row],[Efforts]]="Low"),2,0)+IF(AND(Table1[[#This Row],[Benefits]]="High",Table1[[#This Row],[Efforts]]="Medium"),3,0)+IF(AND(Table1[[#This Row],[Benefits]]="Low",Table1[[#This Row],[Efforts]]="Low"),4,0)+IF(AND(Table1[[#This Row],[Benefits]]="Medium",Table1[[#This Row],[Efforts]]="Medium"),5,0)+IF(AND(Table1[[#This Row],[Benefits]]="High",Table1[[#This Row],[Efforts]]="High"),6,0)+IF(AND(Table1[[#This Row],[Benefits]]="Low",Table1[[#This Row],[Efforts]]="Medium"),7,0)+IF(AND(Table1[[#This Row],[Benefits]]="Medium",Table1[[#This Row],[Efforts]]="Medium"),8,0)+IF(AND(Table1[[#This Row],[Benefits]]="Low",Table1[[#This Row],[Efforts]]="High"),9,0)</f>
        <v>0</v>
      </c>
      <c r="AW12" s="98" t="str">
        <f>IF(
Table1[[#This Row],[Risk Type]]="Process","PFMEA"&amp;"-"&amp;Table1[[#This Row],[Risk Department ('#'#'#)]]&amp;Table1[[#This Row],[Area Code ('#)]]&amp;"-"&amp;Table1[[#This Row],[Control Plan Group ID]]&amp;"."&amp;Table1[[#This Row],[Attribute of Control Plan ID]],
IF(
Table1[[#This Row],[Risk Type]]="Device","DFMEA"&amp;"-"&amp;Table1[[#This Row],[Risk Department ('#'#'#)]]&amp;Table1[[#This Row],[Area Code ('#)]]&amp;"-"&amp;Table1[[#This Row],[Control Plan Group ID]]&amp;"."&amp;Table1[[#This Row],[Attribute of Control Plan ID]],
IF(
Table1[[#This Row],[Risk Type]]="Use","UFMEA"&amp;"-"&amp;Table1[[#This Row],[Risk Department ('#'#'#)]]&amp;Table1[[#This Row],[Area Code ('#)]]&amp;"-"&amp;Table1[[#This Row],[Control Plan Group ID]]&amp;"."&amp;Table1[[#This Row],[Attribute of Control Plan ID]],
IF(
Table1[[#This Row],[Risk Type]]="Business","BFMEA"&amp;"-"&amp;Table1[[#This Row],[Risk Department ('#'#'#)]]&amp;Table1[[#This Row],[Area Code ('#)]]&amp;"-"&amp;Table1[[#This Row],[Control Plan Group ID]]&amp;"."&amp;Table1[[#This Row],[Attribute of Control Plan ID]],
"error"
)
)
)
)</f>
        <v>UFMEA-000000-URS.</v>
      </c>
      <c r="AX12" s="97" t="str">
        <f>IF(
Table1[[#This Row],[Risk Type]]="Process","PFMEA"&amp;"-"&amp;Table1[[#This Row],[Risk Department ('#'#'#)]]&amp;Table1[[#This Row],[Area Code ('#)]]&amp;"-"&amp;Table1[[#This Row],[Control Plan Group ID]],
IF(
Table1[[#This Row],[Risk Type]]="Device","DFMEA"&amp;"-"&amp;Table1[[#This Row],[Risk Department ('#'#'#)]]&amp;Table1[[#This Row],[Area Code ('#)]]&amp;"-"&amp;Table1[[#This Row],[Control Plan Group ID]],
IF(
Table1[[#This Row],[Risk Type]]="Use","UFMEA"&amp;"-"&amp;Table1[[#This Row],[Risk Department ('#'#'#)]]&amp;Table1[[#This Row],[Area Code ('#)]]&amp;"-"&amp;Table1[[#This Row],[Control Plan Group ID]],
IF(
Table1[[#This Row],[Risk Type]]="Business","BFMEA"&amp;"-"&amp;Table1[[#This Row],[Risk Department ('#'#'#)]]&amp;Table1[[#This Row],[Area Code ('#)]]&amp;"-"&amp;Table1[[#This Row],[Control Plan Group ID]],
"error"
)
)
)
)</f>
        <v>UFMEA-000000-URS</v>
      </c>
      <c r="AY12" s="104"/>
      <c r="AZ12" s="104"/>
      <c r="BA12" s="104"/>
      <c r="BB12" s="104"/>
      <c r="BC12" s="104"/>
      <c r="BD12" s="65"/>
      <c r="BE12" s="71" t="b">
        <f>IF(RIGHT(Table1[[#This Row],[Unique Risk ID]],1)="0",TRUE(),FALSE())</f>
        <v>0</v>
      </c>
      <c r="BF12" s="66"/>
      <c r="BG12" s="66">
        <v>-1</v>
      </c>
      <c r="BH12" s="66"/>
      <c r="BI12" s="64" t="str">
        <f>IF(OR(Table1[[#This Row],[Attribute of Control Plan ID]]="0",Table1[[#This Row],[Attribute of Control Plan ID]]="Parent"),
IF(Table1[[#This Row],[Risk Type]]="Process",
Table1[[#This Row],[Severity]]*Table1[[#This Row],[Occurrence]]*Table1[[#This Row],[Detection Level Risk]],
IF(
OR(Table1[[#This Row],[Risk Type]]="Device",Table1[[#This Row],[Risk Type]]="Use",Table1[[#This Row],[Risk Type]]="Business"),
Table1[[#This Row],[Severity]]*Table1[[#This Row],[Occurrence]],"Error")
),"")</f>
        <v/>
      </c>
      <c r="BJ12" s="64" t="str">
        <f>IF(OR(Table1[[#This Row],[Attribute of Control Plan ID]]="0",Table1[[#This Row],[Attribute of Control Plan ID]]="Parent"),
IF(Table1[[#This Row],[Risk Type]]="Process",
IF((Table1[[#This Row],[Severity]]*Table1[[#This Row],[Occurrence]]*Table1[[#This Row],[Detection Level Risk]])&lt;25,"R1",
IF((Table1[[#This Row],[Severity]]*Table1[[#This Row],[Occurrence]]*Table1[[#This Row],[Detection Level Risk]])&lt;50,"R2",
IF((Table1[[#This Row],[Severity]]*Table1[[#This Row],[Occurrence]]*Table1[[#This Row],[Detection Level Risk]])&lt;75,"R3",
IF((Table1[[#This Row],[Severity]]*Table1[[#This Row],[Occurrence]]*Table1[[#This Row],[Detection Level Risk]])&lt;126,"R4","Error")))),
IF(OR(Table1[[#This Row],[Risk Type]]="Device",Table1[[#This Row],[Risk Type]]="Use",Table1[[#This Row],[Risk Type]]="Business"),
IF((Table1[[#This Row],[Severity]]*Table1[[#This Row],[Occurrence]])&lt;5,"R1",
IF((Table1[[#This Row],[Severity]]*Table1[[#This Row],[Occurrence]])&lt;9,"R2",
IF((Table1[[#This Row],[Severity]]*Table1[[#This Row],[Occurrence]])&lt;14,"R3",
IF((Table1[[#This Row],[Severity]]*Table1[[#This Row],[Occurrence]])&lt;26,"R4","Error")))))),"")</f>
        <v/>
      </c>
      <c r="BK12" s="78" t="str" cm="1">
        <f t="array" ref="BK12">IF(OR(Table1[[#This Row],[Attribute of Control Plan ID]]="0",Table1[[#This Row],[Attribute of Control Plan ID]]="Parent"),
IF(Table1[[#This Row],[Risk Type]]="Process",
SUM(IF(Table1[[#This Row],[Risk ID Group]]=Table1[Risk ID Group],Table1[Severity])*SUM(IF(Table1[[#This Row],[Risk ID Group]]=Table1[Risk ID Group],Table1[Occurrence]))*SUM(IF(Table1[[#This Row],[Risk ID Group]]=Table1[Risk ID Group],Table1[Detection Level Risk]))),
IF(
OR(Table1[[#This Row],[Risk Type]]="Use",Table1[[#This Row],[Risk Type]]="Device",Table1[[#This Row],[Risk Type]]="Business"),
SUM(
IF(Table1[[#This Row],[Risk ID Group]]=Table1[Risk ID Group],Table1[Severity])*SUM(IF(Table1[[#This Row],[Risk ID Group]]=Table1[Risk ID Group],Table1[Occurrence]))
),""
)
),"")</f>
        <v/>
      </c>
      <c r="BL12" s="78" t="str">
        <f>IF(OR(Table1[[#This Row],[Attribute of Control Plan ID]]="0",Table1[[#This Row],[Attribute of Control Plan ID]]="Parent"),
IF(Table1[[#This Row],[Risk Type]]="Process",
IF((Table1[[#This Row],[RPN Mitigated]])&lt;25,"R1",
IF((Table1[[#This Row],[RPN Mitigated]])&lt;50,"R2",
IF((Table1[[#This Row],[RPN Mitigated]])&lt;75,"R3",
IF((Table1[[#This Row],[RPN Mitigated]])&lt;126,"R4","Error")))),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M12" s="59" t="str">
        <f>Table1[[#This Row],[B&amp;E Quadrant (1/9)]]&amp;Table1[[#This Row],[Mitigated Risk]]</f>
        <v>0</v>
      </c>
      <c r="BN12" s="104"/>
      <c r="BO12" s="104"/>
      <c r="BP12" s="104"/>
      <c r="BQ12" s="104"/>
      <c r="BR12" s="67"/>
      <c r="BS12" s="67"/>
      <c r="BT12" s="67"/>
      <c r="BU12" s="67"/>
      <c r="BV12" s="63" t="str" cm="1">
        <f t="array" ref="BV12">IF(Table1[[#This Row],[Attribute of Control Plan ID]]="0",
IF(OR(Table1[[#This Row],[Risk Type]]="Process",Table1[[#This Row],[Risk Type]]="Use",Table1[[#This Row],[Risk Type]]="Device",Table1[[#This Row],[Risk Type]]="Business"),
SUM(IF(Table1[[#This Row],[Risk ID Group]]=Table1[Risk ID Group],Table1[Social Metric])*SUM(IF(Table1[[#This Row],[Risk ID Group]]=Table1[Risk ID Group],Table1[Human Metric]))*SUM(IF(Table1[[#This Row],[Risk ID Group]]=Table1[Risk ID Group],Table1[Economic Metric])))*SUM(IF(Table1[[#This Row],[Risk ID Group]]=Table1[Risk ID Group],Table1[Environmental Metric])),
IF(
,
SUM(
IF(Table1[[#This Row],[Risk ID Group]]=Table1[Risk ID Group],Table1[Severity])*SUM(IF(Table1[[#This Row],[Risk ID Group]]=Table1[Risk ID Group],Table1[Occurrence]))
),""
)
),"")</f>
        <v/>
      </c>
      <c r="BW12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Row],[Social Metric]]*Table1[[#This Row],[Human Metric]]*Table1[[#This Row],[Economic Metric]]*Table1[[#This Row],[Environmental Metric]])&lt;25,"R1",
IF((Table1[[#This Row],[Social Metric]]*Table1[[#This Row],[Human Metric]]*Table1[[#This Row],[Economic Metric]]*Table1[[#This Row],[Environmental Metric]])&lt;50,"R2",
IF((Table1[[#This Row],[Social Metric]]*Table1[[#This Row],[Human Metric]]*Table1[[#This Row],[Economic Metric]]*Table1[[#This Row],[Environmental Metric]])&lt;75,"R3",
IF((Table1[[#This Row],[Social Metric]]*Table1[[#This Row],[Human Metric]]*Table1[[#This Row],[Economic Metric]]*Table1[[#This Row],[Environmental Metric]])&lt;126,"R4",IF((Table1[[#This Row],[Social Metric]]*Table1[[#This Row],[Human Metric]]*Table1[[#This Row],[Economic Metric]]*Table1[[#This Row],[Environmental Metric]])&lt;626,"R5","Error"))))),
IF(OR(Table1[[#This Row],[Risk Type]]="Device",Table1[[#This Row],[Risk Type]]="Use",Table1[[#This Row],[Risk Type]]="Business"),
IF((Table1[[#This Row],[Social Metric]]*Table1[[#This Row],[Human Metric]])&lt;5,"R1",
IF((Table1[[#This Row],[Social Metric]]*Table1[[#This Row],[Human Metric]])&lt;9,"R2",
IF((Table1[[#This Row],[Social Metric]]*Table1[[#This Row],[Human Metric]])&lt;14,"R3",
IF((Table1[[#This Row],[Social Metric]]*Table1[[#This Row],[Human Metric]])&lt;26,"R4","Error")))))),"")</f>
        <v/>
      </c>
      <c r="BX12" s="76" t="str">
        <f>IF(Table1[[#This Row],[Attribute of Control Plan ID]]="0",
IF(OR(Table1[[#This Row],[Risk Type]]="Process",Table1[[#This Row],[Risk Type]]="Device",Table1[[#This Row],[Risk Type]]="Use",Table1[[#This Row],[Risk Type]]="Business"),
IF((Table1[[#This Row],[Sustainability RPM Mitigated]])&lt;25,"R1",
IF((Table1[[#This Row],[Sustainability RPM Mitigated]])&lt;50,"R2",
IF((Table1[[#This Row],[Sustainability RPM Mitigated]])&lt;75,"R3",
IF((Table1[[#This Row],[Sustainability RPM Mitigated]])&lt;126,"R4",IF((Table1[[#This Row],[Sustainability RPM Mitigated]])&lt;626,"R5","Error"))))),
IF(OR(Table1[[#This Row],[Risk Type]]="Device",Table1[[#This Row],[Risk Type]]="Use",Table1[[#This Row],[Risk Type]]="Business"),
IF((Table1[[#This Row],[RPN Mitigated]])&lt;5,"R1",
IF((Table1[[#This Row],[RPN Mitigated]])&lt;9,"R2",
IF((Table1[[#This Row],[RPN Mitigated]])&lt;14,"R3",
IF((Table1[[#This Row],[RPN Mitigated]])&lt;26,"R4","Error")))))),"")</f>
        <v/>
      </c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77" t="str">
        <f>IF(AND(ISBLANK(Table1[[#This Row],[Watts:]]),ISBLANK(Table1[[#This Row],[Ohms:]]),ISNUMBER(Table1[[#This Row],[Amps:]]),ISNUMBER(Table1[[#This Row],[Volts:]])),Table1[[#This Row],[Amps:]]*Table1[[#This Row],[Volts:]],IF(AND(ISNUMBER(Table1[[#This Row],[Amps:]]),ISNUMBER(Table1[[#This Row],[Ohms:]]),ISBLANK(Table1[[#This Row],[Watts:]]),ISBLANK(Table1[[#This Row],[Volts:]])),Table1[[#This Row],[Amps:]]*Table1[[#This Row],[Amps:]]*Table1[[#This Row],[Ohms:]],IF(AND(ISNUMBER(Table1[[#This Row],[Volts:]]),ISNUMBER(Table1[[#This Row],[Ohms:]]),ISBLANK(Table1[[#This Row],[Amps:]]),ISBLANK(Table1[[#This Row],[Watts:]])),Table1[[#This Row],[Volts:]]*Table1[[#This Row],[Volts:]]/Table1[[#This Row],[Ohms:]],"")))</f>
        <v/>
      </c>
      <c r="CM12" s="77" t="str">
        <f>IF(AND(ISBLANK(Table1[[#This Row],[Volts:]]),ISBLANK(Table1[[#This Row],[Ohms:]]),ISNUMBER(Table1[[#This Row],[Amps:]]),ISNUMBER(Table1[[#This Row],[Watts:]])),Table1[[#This Row],[Watts:]]/Table1[[#This Row],[Amps:]]/Table1[[#This Row],[Amps:]],IF(AND(ISNUMBER(Table1[[#This Row],[Volts:]]),ISNUMBER(Table1[[#This Row],[Watts:]]),ISBLANK(Table1[[#This Row],[Ohms:]]),ISBLANK(Table1[[#This Row],[Amps:]])),Table1[[#This Row],[Volts:]]*Table1[[#This Row],[Volts:]]/Table1[[#This Row],[Watts:]],IF(AND(ISNUMBER(Table1[[#This Row],[Volts:]]),ISNUMBER(Table1[[#This Row],[Amps:]]),ISBLANK(Table1[[#This Row],[Ohms:]]),ISBLANK(Table1[[#This Row],[Watts:]])),Table1[[#This Row],[Volts:]]/Table1[[#This Row],[Amps:]],"")))</f>
        <v/>
      </c>
      <c r="CN12" s="77" t="str">
        <f>IF(AND(ISBLANK(Table1[[#This Row],[Volts:]]),ISBLANK(Table1[[#This Row],[Watts:]]),ISNUMBER(Table1[[#This Row],[Amps:]]),ISNUMBER(Table1[[#This Row],[Ohms:]])),Table1[[#This Row],[Amps:]]*Table1[[#This Row],[Ohms:]],IF(AND(ISNUMBER(Table1[[#This Row],[Watts:]]),ISNUMBER(Table1[[#This Row],[Amps:]]),ISBLANK(Table1[[#This Row],[Volts:]]),ISBLANK(Table1[[#This Row],[Ohms:]])),Table1[[#This Row],[Watts:]]/Table1[[#This Row],[Amps:]],IF(AND(ISNUMBER(Table1[[#This Row],[Watts:]]),ISNUMBER(Table1[[#This Row],[Ohms:]]),ISBLANK(Table1[[#This Row],[Volts:]]),ISBLANK(Table1[[#This Row],[Amps:]])),(Table1[[#This Row],[Ohms:]]*Table1[[#This Row],[Watts:]])^0.5,"")))</f>
        <v/>
      </c>
      <c r="CO12" s="77" t="str">
        <f>IF(AND(ISBLANK(Table1[[#This Row],[Amps:]]),ISBLANK(Table1[[#This Row],[Watts:]]),ISNUMBER(Table1[[#This Row],[Volts:]]),ISNUMBER(Table1[[#This Row],[Ohms:]])),Table1[[#This Row],[Volts:]]/Table1[[#This Row],[Ohms:]],IF(AND(ISNUMBER(Table1[[#This Row],[Watts:]]),ISNUMBER(Table1[[#This Row],[Volts:]]),ISBLANK(Table1[[#This Row],[Amps:]]),ISBLANK(Table1[[#This Row],[Ohms:]])),Table1[[#This Row],[Watts:]]/Table1[[#This Row],[Volts:]],IF(AND(ISNUMBER(Table1[[#This Row],[Watts:]]),ISNUMBER(Table1[[#This Row],[Ohms:]]),ISBLANK(Table1[[#This Row],[Volts:]]),ISBLANK(Table1[[#This Row],[Amps:]])),(Table1[[#This Row],[Watts:]]/Table1[[#This Row],[Ohms:]])^0.5,"")))</f>
        <v/>
      </c>
      <c r="CP12" s="79" t="str" cm="1">
        <f t="array" aca="1" ref="CP12" ca="1">IFERROR(IF(ISNUMBER(Table1[[#This Row],[Watts:]]),Table1[[#This Row],[Watts:]]/Table1[[#This Row],[ Length (inches):]],IF(isnubmer(Table1[[#This Row],[Watts Calculated]]),Table1[[#This Row],[Watts Calculated]]/Table1[[#This Row],[ Length (inches):]],"")),"")</f>
        <v/>
      </c>
      <c r="CQ12" s="77" t="str">
        <f>IF(ISBLANK(Table1[[#This Row],[ Length (inches):]]),"",Table1[[#Headers],[ Length (inches):]])&amp;Table1[[#This Row],[ Length (inches):]]&amp;IF(ISBLANK(Table1[[#This Row],[Inner Diameter:]]),"","  "&amp;Table1[[#Headers],[Inner Diameter:]])&amp;Table1[[#This Row],[Inner Diameter:]]&amp;IF(ISBLANK(Table1[[#This Row],[ Outer Diameter ]]),"",Table1[[#Headers],[ Outer Diameter ]])&amp;Table1[[#This Row],[ Outer Diameter ]]&amp;IF(ISBLANK(Table1[[#This Row],[Ohms:]]),"","  "&amp;Table1[[#Headers],[Ohms:]])&amp;Table1[[#This Row],[Ohms:]]&amp;IF(ISBLANK(Table1[[#This Row],[Volts:]]),"","  "&amp;Table1[[#Headers],[Volts:]])&amp;Table1[[#This Row],[Volts:]]&amp;IF(ISBLANK(Table1[[#This Row],[Watts:]]),"","  "&amp;Table1[[#Headers],[Watts:]])&amp;Table1[[#This Row],[Watts:]]&amp;IF(ISBLANK(Table1[[#This Row],[ Special Equipment Notes]]),"",Table1[[#Headers],[ Special Equipment Notes]])&amp;Table1[[#This Row],[ Special Equipment Notes]]</f>
        <v/>
      </c>
      <c r="CR12" s="77" t="str">
        <f>IFERROR(Table1[[#This Row],[Amps Calculated]]/1.77,"")</f>
        <v/>
      </c>
      <c r="CS12" s="77" t="str">
        <f>IFERROR(Table1[[#This Row],[3Phase to Single Phase]]/0.75,"")</f>
        <v/>
      </c>
      <c r="CT12" s="67"/>
      <c r="CU12" s="67"/>
      <c r="CV12" s="67"/>
      <c r="CW12" s="67"/>
      <c r="CX12" s="67"/>
      <c r="CY12" s="67"/>
      <c r="CZ12" s="80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80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80"/>
      <c r="EA12" s="80"/>
      <c r="EB12" s="80"/>
      <c r="EC12" s="80"/>
      <c r="ED12" s="80"/>
      <c r="EE12" s="80"/>
      <c r="EF12" s="80"/>
      <c r="EG12" s="80"/>
      <c r="EH12" s="80"/>
      <c r="EI12" s="80"/>
      <c r="EJ12" s="80"/>
      <c r="EK12" s="80"/>
      <c r="EL12" s="80"/>
      <c r="EM12" s="80"/>
      <c r="EN12" s="80"/>
      <c r="EO12" s="80"/>
      <c r="EP12" s="80"/>
      <c r="EQ12" s="80"/>
      <c r="ER12" s="80"/>
      <c r="ES12" s="80"/>
      <c r="ET12" s="80"/>
      <c r="EU12" s="80"/>
    </row>
    <row r="13" spans="1:151" ht="15" thickTop="1" x14ac:dyDescent="0.4"/>
  </sheetData>
  <mergeCells count="3">
    <mergeCell ref="B1:AC1"/>
    <mergeCell ref="DF1:ES1"/>
    <mergeCell ref="CR1:CZ1"/>
  </mergeCells>
  <phoneticPr fontId="45" type="noConversion"/>
  <conditionalFormatting sqref="AD1 AD13:AD1048576 AF1 AF13:AF1048576 BJ2:BJ12 BL2:BM12">
    <cfRule type="cellIs" dxfId="219" priority="41" operator="equal">
      <formula>"R4"</formula>
    </cfRule>
    <cfRule type="cellIs" dxfId="218" priority="42" operator="equal">
      <formula>"R3"</formula>
    </cfRule>
    <cfRule type="cellIs" dxfId="217" priority="43" operator="equal">
      <formula>"R2"</formula>
    </cfRule>
    <cfRule type="cellIs" dxfId="216" priority="44" operator="equal">
      <formula>"R1"</formula>
    </cfRule>
  </conditionalFormatting>
  <conditionalFormatting sqref="Z13:AB1048576">
    <cfRule type="expression" dxfId="215" priority="39">
      <formula>IF(AND(W13=TRUE(),ISBLANK(Z13)),TRUE(),FALSE())</formula>
    </cfRule>
  </conditionalFormatting>
  <conditionalFormatting sqref="AW3:AW12 N13:N1048576">
    <cfRule type="duplicateValues" dxfId="214" priority="36"/>
  </conditionalFormatting>
  <conditionalFormatting sqref="AV3:AV12">
    <cfRule type="cellIs" dxfId="213" priority="33" operator="equal">
      <formula>0</formula>
    </cfRule>
    <cfRule type="colorScale" priority="34">
      <colorScale>
        <cfvo type="num" val="1"/>
        <cfvo type="num" val="5"/>
        <cfvo type="num" val="9"/>
        <color rgb="FF00B050"/>
        <color rgb="FFFFEB84"/>
        <color theme="5"/>
      </colorScale>
    </cfRule>
  </conditionalFormatting>
  <conditionalFormatting sqref="BM3:BM12">
    <cfRule type="containsText" dxfId="212" priority="23" operator="containsText" text="9R1">
      <formula>NOT(ISERROR(SEARCH("9R1",BM3)))</formula>
    </cfRule>
    <cfRule type="containsText" dxfId="211" priority="24" operator="containsText" text="8R1">
      <formula>NOT(ISERROR(SEARCH("8R1",BM3)))</formula>
    </cfRule>
    <cfRule type="containsText" dxfId="210" priority="25" operator="containsText" text="7R1">
      <formula>NOT(ISERROR(SEARCH("7R1",BM3)))</formula>
    </cfRule>
    <cfRule type="containsText" dxfId="209" priority="26" operator="containsText" text="6R1">
      <formula>NOT(ISERROR(SEARCH("6R1",BM3)))</formula>
    </cfRule>
    <cfRule type="containsText" dxfId="208" priority="27" operator="containsText" text="5R1">
      <formula>NOT(ISERROR(SEARCH("5R1",BM3)))</formula>
    </cfRule>
    <cfRule type="containsText" dxfId="207" priority="28" operator="containsText" text="4R1">
      <formula>NOT(ISERROR(SEARCH("4R1",BM3)))</formula>
    </cfRule>
    <cfRule type="containsText" dxfId="206" priority="29" operator="containsText" text="3R1">
      <formula>NOT(ISERROR(SEARCH("3R1",BM3)))</formula>
    </cfRule>
    <cfRule type="containsText" dxfId="205" priority="30" operator="containsText" text="2R1">
      <formula>NOT(ISERROR(SEARCH("2R1",BM3)))</formula>
    </cfRule>
    <cfRule type="containsText" dxfId="204" priority="31" operator="containsText" text="1R1">
      <formula>NOT(ISERROR(SEARCH("1R1",BM3)))</formula>
    </cfRule>
    <cfRule type="containsText" dxfId="203" priority="32" operator="containsText" text="0">
      <formula>NOT(ISERROR(SEARCH("0",BM3)))</formula>
    </cfRule>
  </conditionalFormatting>
  <conditionalFormatting sqref="BX3:BX12">
    <cfRule type="cellIs" dxfId="202" priority="16" operator="equal">
      <formula>"R4"</formula>
    </cfRule>
    <cfRule type="cellIs" dxfId="201" priority="17" operator="equal">
      <formula>"R3"</formula>
    </cfRule>
    <cfRule type="cellIs" dxfId="200" priority="18" operator="equal">
      <formula>"R2"</formula>
    </cfRule>
    <cfRule type="cellIs" dxfId="199" priority="19" operator="equal">
      <formula>"R1"</formula>
    </cfRule>
  </conditionalFormatting>
  <conditionalFormatting sqref="BW3:BW12">
    <cfRule type="cellIs" dxfId="198" priority="12" operator="equal">
      <formula>"R4"</formula>
    </cfRule>
    <cfRule type="cellIs" dxfId="197" priority="13" operator="equal">
      <formula>"R3"</formula>
    </cfRule>
    <cfRule type="cellIs" dxfId="196" priority="14" operator="equal">
      <formula>"R2"</formula>
    </cfRule>
    <cfRule type="cellIs" dxfId="195" priority="15" operator="equal">
      <formula>"R1"</formula>
    </cfRule>
  </conditionalFormatting>
  <conditionalFormatting sqref="BN2:BQ2">
    <cfRule type="expression" dxfId="194" priority="49">
      <formula>IF(AND(BJ2=TRUE(),ISBLANK(BN2)),TRUE(),FALSE())</formula>
    </cfRule>
  </conditionalFormatting>
  <conditionalFormatting sqref="BF2:BH12">
    <cfRule type="expression" dxfId="193" priority="51">
      <formula>IF(AND(BE2=TRUE(),ISBLANK(BF2)),TRUE(),FALSE())</formula>
    </cfRule>
  </conditionalFormatting>
  <conditionalFormatting sqref="CD2:CF2">
    <cfRule type="expression" dxfId="192" priority="11">
      <formula>IF(AND(CA2=TRUE(),ISBLANK(CD2)),TRUE(),FALSE())</formula>
    </cfRule>
  </conditionalFormatting>
  <conditionalFormatting sqref="CG2">
    <cfRule type="expression" dxfId="191" priority="10">
      <formula>IF(AND(CD2=TRUE(),ISBLANK(CG2)),TRUE(),FALSE())</formula>
    </cfRule>
  </conditionalFormatting>
  <conditionalFormatting sqref="DH2 DJ2 DL2 DN2 DP2 DR2 DT2 DV2 DX2 DZ2">
    <cfRule type="expression" dxfId="190" priority="8">
      <formula>IF(AND(DE2=TRUE(),ISBLANK(DH2)),TRUE(),FALSE())</formula>
    </cfRule>
  </conditionalFormatting>
  <conditionalFormatting sqref="EB2:EU2">
    <cfRule type="expression" dxfId="189" priority="4">
      <formula>IF(AND(DY2=TRUE(),ISBLANK(EB2)),TRUE(),FALSE())</formula>
    </cfRule>
  </conditionalFormatting>
  <conditionalFormatting sqref="DI2 DK2 DM2 DO2 DQ2 DS2 DU2 DW2 DY2 EA2">
    <cfRule type="expression" dxfId="188" priority="3">
      <formula>IF(AND(DF2=TRUE(),ISBLANK(DI2)),TRUE(),FALSE())</formula>
    </cfRule>
  </conditionalFormatting>
  <conditionalFormatting sqref="CH2:CK2">
    <cfRule type="expression" dxfId="187" priority="52">
      <formula>IF(AND(CV2=TRUE(),ISBLANK(CH2)),TRUE(),FALSE())</formula>
    </cfRule>
  </conditionalFormatting>
  <conditionalFormatting sqref="BD3:BE12">
    <cfRule type="expression" dxfId="186" priority="56">
      <formula>IF(AND(AQ3=TRUE(),ISBLANK(BD3)),TRUE(),FALSE())</formula>
    </cfRule>
  </conditionalFormatting>
  <conditionalFormatting sqref="BR2:BV2">
    <cfRule type="expression" dxfId="185" priority="57">
      <formula>IF(AND(BP2=TRUE(),ISBLANK(BR2)),TRUE(),FALSE())</formula>
    </cfRule>
  </conditionalFormatting>
  <conditionalFormatting sqref="AY2:BB2">
    <cfRule type="expression" dxfId="184" priority="2">
      <formula>IF(AND(AU2=TRUE(),ISBLANK(AY2)),TRUE(),FALSE())</formula>
    </cfRule>
  </conditionalFormatting>
  <conditionalFormatting sqref="BC2">
    <cfRule type="expression" dxfId="183" priority="1">
      <formula>IF(AND(AY2=TRUE(),ISBLANK(BC2)),TRUE(),FALSE())</formula>
    </cfRule>
  </conditionalFormatting>
  <dataValidations count="3">
    <dataValidation type="list" allowBlank="1" showInputMessage="1" showErrorMessage="1" sqref="AJ3:AK12" xr:uid="{3BEA80CA-ADFF-426B-8AF0-E42A511FBEF7}">
      <formula1>"Device,Process,Use,Business"</formula1>
    </dataValidation>
    <dataValidation type="whole" allowBlank="1" showInputMessage="1" showErrorMessage="1" sqref="AL3:AN12 AP3:AP12" xr:uid="{00000000-0002-0000-0100-000001000000}">
      <formula1>0</formula1>
      <formula2>9</formula2>
    </dataValidation>
    <dataValidation type="list" allowBlank="1" showInputMessage="1" showErrorMessage="1" sqref="AT3:AV12" xr:uid="{F4B3D6C0-9153-4E75-91B6-A1EF3770480A}">
      <formula1>"Low,Medium,High"</formula1>
    </dataValidation>
  </dataValidations>
  <pageMargins left="0.7" right="0.7" top="0.75" bottom="0.75" header="0.3" footer="0.3"/>
  <pageSetup scale="10" fitToHeight="0" orientation="landscape" horizontalDpi="4294967295" verticalDpi="4294967295"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2000000}">
          <x14:formula1>
            <xm:f>'Corrective Action Table'!$L:$L</xm:f>
          </x14:formula1>
          <xm:sqref>AH3:AH12</xm:sqref>
        </x14:dataValidation>
        <x14:dataValidation type="list" allowBlank="1" showInputMessage="1" showErrorMessage="1" xr:uid="{00000000-0002-0000-0100-000004000000}">
          <x14:formula1>
            <xm:f>'Corrective Action Table'!$I:$I</xm:f>
          </x14:formula1>
          <xm:sqref>AI3:AI12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EBF59-50BE-40F3-8B72-8EC25BEAF438}">
  <dimension ref="A1:N24"/>
  <sheetViews>
    <sheetView zoomScale="70" zoomScaleNormal="70" workbookViewId="0">
      <selection activeCell="A46" sqref="A46"/>
    </sheetView>
  </sheetViews>
  <sheetFormatPr defaultRowHeight="14.6" x14ac:dyDescent="0.4"/>
  <cols>
    <col min="1" max="1" width="31.3046875" bestFit="1" customWidth="1"/>
    <col min="2" max="2" width="23.4609375" bestFit="1" customWidth="1"/>
    <col min="3" max="3" width="26.3828125" bestFit="1" customWidth="1"/>
    <col min="4" max="4" width="74.07421875" bestFit="1" customWidth="1"/>
    <col min="5" max="5" width="73.53515625" bestFit="1" customWidth="1"/>
    <col min="6" max="6" width="10.84375" bestFit="1" customWidth="1"/>
    <col min="7" max="7" width="13.53515625" bestFit="1" customWidth="1"/>
    <col min="8" max="8" width="21.15234375" bestFit="1" customWidth="1"/>
    <col min="9" max="10" width="18.53515625" bestFit="1" customWidth="1"/>
    <col min="11" max="11" width="7.3828125" bestFit="1" customWidth="1"/>
    <col min="12" max="12" width="16" bestFit="1" customWidth="1"/>
    <col min="13" max="13" width="23.4609375" bestFit="1" customWidth="1"/>
    <col min="14" max="14" width="35" bestFit="1" customWidth="1"/>
    <col min="15" max="15" width="46.15234375" bestFit="1" customWidth="1"/>
  </cols>
  <sheetData>
    <row r="1" spans="1:14" ht="143.15" customHeight="1" x14ac:dyDescent="0.4">
      <c r="A1" s="62" t="s">
        <v>21</v>
      </c>
      <c r="B1" t="s">
        <v>386</v>
      </c>
    </row>
    <row r="2" spans="1:14" x14ac:dyDescent="0.4">
      <c r="A2" s="62" t="s">
        <v>177</v>
      </c>
      <c r="B2" t="s">
        <v>386</v>
      </c>
    </row>
    <row r="3" spans="1:14" x14ac:dyDescent="0.4">
      <c r="A3" s="62" t="s">
        <v>294</v>
      </c>
      <c r="B3" t="s">
        <v>386</v>
      </c>
    </row>
    <row r="4" spans="1:14" x14ac:dyDescent="0.4">
      <c r="A4" s="62" t="s">
        <v>184</v>
      </c>
      <c r="B4" t="s">
        <v>386</v>
      </c>
    </row>
    <row r="5" spans="1:14" x14ac:dyDescent="0.4">
      <c r="A5" s="62" t="s">
        <v>223</v>
      </c>
      <c r="B5" t="s">
        <v>386</v>
      </c>
    </row>
    <row r="6" spans="1:14" x14ac:dyDescent="0.4">
      <c r="A6" s="62" t="s">
        <v>160</v>
      </c>
      <c r="B6" t="s">
        <v>386</v>
      </c>
    </row>
    <row r="7" spans="1:14" x14ac:dyDescent="0.4">
      <c r="A7" s="62" t="s">
        <v>159</v>
      </c>
      <c r="B7" t="s">
        <v>386</v>
      </c>
    </row>
    <row r="8" spans="1:14" x14ac:dyDescent="0.4">
      <c r="A8" s="62" t="s">
        <v>161</v>
      </c>
      <c r="B8" t="s">
        <v>386</v>
      </c>
    </row>
    <row r="9" spans="1:14" x14ac:dyDescent="0.4">
      <c r="A9" s="62" t="s">
        <v>234</v>
      </c>
      <c r="B9" t="s">
        <v>386</v>
      </c>
    </row>
    <row r="10" spans="1:14" x14ac:dyDescent="0.4">
      <c r="A10" s="62" t="s">
        <v>233</v>
      </c>
      <c r="B10" t="s">
        <v>386</v>
      </c>
    </row>
    <row r="11" spans="1:14" x14ac:dyDescent="0.4">
      <c r="A11" s="62" t="s">
        <v>23</v>
      </c>
      <c r="B11" t="s">
        <v>386</v>
      </c>
    </row>
    <row r="13" spans="1:14" x14ac:dyDescent="0.4">
      <c r="A13" s="62" t="s">
        <v>7</v>
      </c>
      <c r="B13" s="62" t="s">
        <v>25</v>
      </c>
      <c r="C13" s="62" t="s">
        <v>222</v>
      </c>
      <c r="D13" s="62" t="s">
        <v>8</v>
      </c>
      <c r="E13" s="62" t="s">
        <v>225</v>
      </c>
      <c r="F13" s="62" t="s">
        <v>9</v>
      </c>
      <c r="G13" s="62" t="s">
        <v>10</v>
      </c>
      <c r="H13" s="62" t="s">
        <v>11</v>
      </c>
      <c r="I13" s="62" t="s">
        <v>12</v>
      </c>
      <c r="J13" s="62" t="s">
        <v>295</v>
      </c>
      <c r="K13" s="62" t="s">
        <v>13</v>
      </c>
      <c r="L13" s="62" t="s">
        <v>14</v>
      </c>
      <c r="M13" s="62" t="s">
        <v>146</v>
      </c>
      <c r="N13" s="62" t="s">
        <v>158</v>
      </c>
    </row>
    <row r="14" spans="1:14" x14ac:dyDescent="0.4">
      <c r="A14" t="s">
        <v>232</v>
      </c>
      <c r="B14" t="s">
        <v>216</v>
      </c>
      <c r="C14" t="s">
        <v>339</v>
      </c>
      <c r="D14" t="s">
        <v>217</v>
      </c>
      <c r="E14" t="s">
        <v>299</v>
      </c>
      <c r="F14">
        <v>5</v>
      </c>
      <c r="G14">
        <v>5</v>
      </c>
      <c r="H14">
        <v>5</v>
      </c>
      <c r="I14">
        <v>125</v>
      </c>
      <c r="J14" t="s">
        <v>219</v>
      </c>
      <c r="K14" t="s">
        <v>15</v>
      </c>
      <c r="L14" t="s">
        <v>15</v>
      </c>
      <c r="M14" t="s">
        <v>353</v>
      </c>
      <c r="N14" t="s">
        <v>374</v>
      </c>
    </row>
    <row r="15" spans="1:14" x14ac:dyDescent="0.4">
      <c r="B15" t="s">
        <v>355</v>
      </c>
      <c r="C15" t="s">
        <v>318</v>
      </c>
      <c r="D15" t="s">
        <v>354</v>
      </c>
      <c r="E15" t="s">
        <v>319</v>
      </c>
      <c r="F15">
        <v>-3</v>
      </c>
      <c r="G15">
        <v>-2</v>
      </c>
      <c r="H15">
        <v>-3</v>
      </c>
      <c r="I15" t="s">
        <v>18</v>
      </c>
      <c r="J15" t="s">
        <v>219</v>
      </c>
      <c r="K15" t="s">
        <v>18</v>
      </c>
      <c r="L15" t="s">
        <v>18</v>
      </c>
      <c r="M15" t="s">
        <v>300</v>
      </c>
      <c r="N15" t="s">
        <v>311</v>
      </c>
    </row>
    <row r="16" spans="1:14" x14ac:dyDescent="0.4">
      <c r="B16" t="s">
        <v>357</v>
      </c>
      <c r="C16" t="s">
        <v>298</v>
      </c>
      <c r="D16" t="s">
        <v>358</v>
      </c>
      <c r="E16" t="s">
        <v>375</v>
      </c>
      <c r="F16" t="s">
        <v>17</v>
      </c>
      <c r="G16" t="s">
        <v>17</v>
      </c>
      <c r="H16" t="s">
        <v>17</v>
      </c>
      <c r="I16" t="s">
        <v>18</v>
      </c>
      <c r="J16" t="s">
        <v>219</v>
      </c>
      <c r="K16" t="s">
        <v>18</v>
      </c>
      <c r="L16" t="s">
        <v>18</v>
      </c>
      <c r="M16" t="s">
        <v>37</v>
      </c>
      <c r="N16" t="s">
        <v>315</v>
      </c>
    </row>
    <row r="17" spans="1:14" x14ac:dyDescent="0.4">
      <c r="C17" t="s">
        <v>320</v>
      </c>
      <c r="D17" t="s">
        <v>359</v>
      </c>
      <c r="E17" t="s">
        <v>376</v>
      </c>
      <c r="F17" t="s">
        <v>17</v>
      </c>
      <c r="G17" t="s">
        <v>17</v>
      </c>
      <c r="H17" t="s">
        <v>17</v>
      </c>
      <c r="I17" t="s">
        <v>18</v>
      </c>
      <c r="J17" t="s">
        <v>219</v>
      </c>
      <c r="K17" t="s">
        <v>18</v>
      </c>
      <c r="L17" t="s">
        <v>18</v>
      </c>
      <c r="M17" t="s">
        <v>37</v>
      </c>
      <c r="N17" t="s">
        <v>316</v>
      </c>
    </row>
    <row r="18" spans="1:14" x14ac:dyDescent="0.4">
      <c r="C18" t="s">
        <v>321</v>
      </c>
      <c r="D18" t="s">
        <v>360</v>
      </c>
      <c r="E18" t="s">
        <v>377</v>
      </c>
      <c r="F18" t="s">
        <v>17</v>
      </c>
      <c r="G18" t="s">
        <v>17</v>
      </c>
      <c r="H18" t="s">
        <v>17</v>
      </c>
      <c r="I18" t="s">
        <v>18</v>
      </c>
      <c r="J18" t="s">
        <v>219</v>
      </c>
      <c r="K18" t="s">
        <v>18</v>
      </c>
      <c r="L18" t="s">
        <v>18</v>
      </c>
      <c r="M18" t="s">
        <v>37</v>
      </c>
      <c r="N18" t="s">
        <v>317</v>
      </c>
    </row>
    <row r="19" spans="1:14" x14ac:dyDescent="0.4">
      <c r="C19" t="s">
        <v>322</v>
      </c>
      <c r="D19" t="s">
        <v>361</v>
      </c>
      <c r="E19" t="s">
        <v>378</v>
      </c>
      <c r="F19" t="s">
        <v>17</v>
      </c>
      <c r="G19" t="s">
        <v>17</v>
      </c>
      <c r="H19" t="s">
        <v>17</v>
      </c>
      <c r="I19" t="s">
        <v>18</v>
      </c>
      <c r="J19" t="s">
        <v>219</v>
      </c>
      <c r="K19" t="s">
        <v>18</v>
      </c>
      <c r="L19" t="s">
        <v>18</v>
      </c>
      <c r="M19" t="s">
        <v>37</v>
      </c>
      <c r="N19" t="s">
        <v>314</v>
      </c>
    </row>
    <row r="20" spans="1:14" x14ac:dyDescent="0.4">
      <c r="C20" t="s">
        <v>323</v>
      </c>
      <c r="D20" t="s">
        <v>362</v>
      </c>
      <c r="E20" t="s">
        <v>379</v>
      </c>
      <c r="F20" t="s">
        <v>17</v>
      </c>
      <c r="G20" t="s">
        <v>17</v>
      </c>
      <c r="H20" t="s">
        <v>17</v>
      </c>
      <c r="I20" t="s">
        <v>18</v>
      </c>
      <c r="J20" t="s">
        <v>219</v>
      </c>
      <c r="K20" t="s">
        <v>18</v>
      </c>
      <c r="L20" t="s">
        <v>18</v>
      </c>
      <c r="M20" t="s">
        <v>37</v>
      </c>
      <c r="N20" t="s">
        <v>314</v>
      </c>
    </row>
    <row r="21" spans="1:14" x14ac:dyDescent="0.4">
      <c r="C21" t="s">
        <v>324</v>
      </c>
      <c r="D21" t="s">
        <v>363</v>
      </c>
      <c r="E21" t="s">
        <v>380</v>
      </c>
      <c r="F21" t="s">
        <v>17</v>
      </c>
      <c r="G21" t="s">
        <v>17</v>
      </c>
      <c r="H21" t="s">
        <v>17</v>
      </c>
      <c r="I21" t="s">
        <v>18</v>
      </c>
      <c r="J21" t="s">
        <v>219</v>
      </c>
      <c r="K21" t="s">
        <v>18</v>
      </c>
      <c r="L21" t="s">
        <v>18</v>
      </c>
      <c r="M21" t="s">
        <v>37</v>
      </c>
      <c r="N21" t="s">
        <v>314</v>
      </c>
    </row>
    <row r="22" spans="1:14" x14ac:dyDescent="0.4">
      <c r="C22" t="s">
        <v>334</v>
      </c>
      <c r="D22" t="s">
        <v>356</v>
      </c>
      <c r="E22" t="s">
        <v>335</v>
      </c>
      <c r="F22">
        <v>-3</v>
      </c>
      <c r="G22">
        <v>-1</v>
      </c>
      <c r="H22">
        <v>-3</v>
      </c>
      <c r="I22" t="s">
        <v>18</v>
      </c>
      <c r="J22" t="s">
        <v>219</v>
      </c>
      <c r="K22" t="s">
        <v>18</v>
      </c>
      <c r="L22" t="s">
        <v>18</v>
      </c>
      <c r="M22" t="s">
        <v>300</v>
      </c>
      <c r="N22" t="s">
        <v>311</v>
      </c>
    </row>
    <row r="23" spans="1:14" x14ac:dyDescent="0.4">
      <c r="B23" t="s">
        <v>365</v>
      </c>
      <c r="C23" t="s">
        <v>342</v>
      </c>
      <c r="D23" t="s">
        <v>364</v>
      </c>
      <c r="E23" t="s">
        <v>381</v>
      </c>
      <c r="F23" t="s">
        <v>17</v>
      </c>
      <c r="G23">
        <v>-1</v>
      </c>
      <c r="H23" t="s">
        <v>17</v>
      </c>
      <c r="I23" t="s">
        <v>18</v>
      </c>
      <c r="J23" t="s">
        <v>219</v>
      </c>
      <c r="K23" t="s">
        <v>18</v>
      </c>
      <c r="L23" t="s">
        <v>18</v>
      </c>
      <c r="M23" t="s">
        <v>37</v>
      </c>
      <c r="N23" t="s">
        <v>327</v>
      </c>
    </row>
    <row r="24" spans="1:14" x14ac:dyDescent="0.4">
      <c r="A24" t="s">
        <v>20</v>
      </c>
    </row>
  </sheetData>
  <conditionalFormatting sqref="A4:I74">
    <cfRule type="containsText" dxfId="26" priority="7" operator="containsText" text="(Blank)">
      <formula>NOT(ISERROR(SEARCH("(Blank)",A4)))</formula>
    </cfRule>
  </conditionalFormatting>
  <conditionalFormatting sqref="G4:G74">
    <cfRule type="containsText" dxfId="25" priority="4" operator="containsText" text="R2">
      <formula>NOT(ISERROR(SEARCH("R2",G4)))</formula>
    </cfRule>
    <cfRule type="containsText" dxfId="24" priority="5" operator="containsText" text="R3">
      <formula>NOT(ISERROR(SEARCH("R3",G4)))</formula>
    </cfRule>
    <cfRule type="containsText" dxfId="23" priority="6" operator="containsText" text="R4">
      <formula>NOT(ISERROR(SEARCH("R4",G4)))</formula>
    </cfRule>
  </conditionalFormatting>
  <conditionalFormatting sqref="H4:H74">
    <cfRule type="containsText" dxfId="22" priority="1" operator="containsText" text="R2">
      <formula>NOT(ISERROR(SEARCH("R2",H4)))</formula>
    </cfRule>
    <cfRule type="containsText" dxfId="21" priority="2" operator="containsText" text="R3">
      <formula>NOT(ISERROR(SEARCH("R3",H4)))</formula>
    </cfRule>
    <cfRule type="containsText" dxfId="20" priority="3" operator="containsText" text="R4">
      <formula>NOT(ISERROR(SEARCH("R4",H4)))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FCDC0-DAC2-4E7E-976B-C8D67FEF1998}">
  <dimension ref="A1:K22"/>
  <sheetViews>
    <sheetView zoomScale="70" zoomScaleNormal="70" workbookViewId="0">
      <selection activeCell="C18" sqref="C18 K18"/>
      <pivotSelection pane="bottomRight" showHeader="1" extendable="1" dimension="2" start="6" max="10" activeRow="9" activeCol="2" click="1" r:id="rId1">
        <pivotArea dataOnly="0" outline="0" fieldPosition="0">
          <references count="1">
            <reference field="10" count="1">
              <x v="9"/>
            </reference>
          </references>
        </pivotArea>
      </pivotSelection>
    </sheetView>
  </sheetViews>
  <sheetFormatPr defaultRowHeight="14.6" x14ac:dyDescent="0.4"/>
  <cols>
    <col min="1" max="1" width="31.3046875" bestFit="1" customWidth="1"/>
    <col min="2" max="2" width="29" bestFit="1" customWidth="1"/>
    <col min="3" max="3" width="26.3828125" bestFit="1" customWidth="1"/>
    <col min="4" max="4" width="74.53515625" bestFit="1" customWidth="1"/>
    <col min="5" max="5" width="18.69140625" bestFit="1" customWidth="1"/>
    <col min="6" max="6" width="37.3828125" bestFit="1" customWidth="1"/>
    <col min="7" max="7" width="12.69140625" bestFit="1" customWidth="1"/>
    <col min="8" max="8" width="12.15234375" bestFit="1" customWidth="1"/>
    <col min="9" max="9" width="15.765625" bestFit="1" customWidth="1"/>
    <col min="10" max="10" width="8.921875" bestFit="1" customWidth="1"/>
    <col min="11" max="11" width="16" bestFit="1" customWidth="1"/>
    <col min="12" max="15" width="46.15234375" bestFit="1" customWidth="1"/>
  </cols>
  <sheetData>
    <row r="1" spans="1:11" ht="99.45" customHeight="1" x14ac:dyDescent="0.4">
      <c r="A1" s="62" t="s">
        <v>229</v>
      </c>
      <c r="B1" t="s">
        <v>386</v>
      </c>
    </row>
    <row r="2" spans="1:11" x14ac:dyDescent="0.4">
      <c r="A2" s="62" t="s">
        <v>294</v>
      </c>
      <c r="B2" t="s">
        <v>386</v>
      </c>
    </row>
    <row r="3" spans="1:11" x14ac:dyDescent="0.4">
      <c r="A3" s="62" t="s">
        <v>184</v>
      </c>
      <c r="B3" t="s">
        <v>386</v>
      </c>
    </row>
    <row r="4" spans="1:11" x14ac:dyDescent="0.4">
      <c r="A4" s="62" t="s">
        <v>223</v>
      </c>
      <c r="B4" t="s">
        <v>386</v>
      </c>
    </row>
    <row r="5" spans="1:11" x14ac:dyDescent="0.4">
      <c r="A5" s="62" t="s">
        <v>160</v>
      </c>
      <c r="B5" t="s">
        <v>386</v>
      </c>
    </row>
    <row r="6" spans="1:11" x14ac:dyDescent="0.4">
      <c r="A6" s="62" t="s">
        <v>161</v>
      </c>
      <c r="B6" t="s">
        <v>386</v>
      </c>
    </row>
    <row r="7" spans="1:11" x14ac:dyDescent="0.4">
      <c r="A7" s="62" t="s">
        <v>234</v>
      </c>
      <c r="B7" t="s">
        <v>386</v>
      </c>
    </row>
    <row r="8" spans="1:11" x14ac:dyDescent="0.4">
      <c r="A8" s="62" t="s">
        <v>233</v>
      </c>
      <c r="B8" t="s">
        <v>386</v>
      </c>
    </row>
    <row r="9" spans="1:11" x14ac:dyDescent="0.4">
      <c r="A9" s="62" t="s">
        <v>23</v>
      </c>
      <c r="B9" t="s">
        <v>386</v>
      </c>
    </row>
    <row r="11" spans="1:11" x14ac:dyDescent="0.4">
      <c r="A11" s="62" t="s">
        <v>7</v>
      </c>
      <c r="B11" s="62" t="s">
        <v>231</v>
      </c>
      <c r="C11" s="62" t="s">
        <v>222</v>
      </c>
      <c r="D11" s="62" t="s">
        <v>225</v>
      </c>
      <c r="E11" s="62" t="s">
        <v>159</v>
      </c>
      <c r="F11" s="62" t="s">
        <v>158</v>
      </c>
      <c r="G11" s="62" t="s">
        <v>164</v>
      </c>
      <c r="H11" s="62" t="s">
        <v>166</v>
      </c>
      <c r="I11" s="62" t="s">
        <v>239</v>
      </c>
      <c r="J11" s="62" t="s">
        <v>343</v>
      </c>
      <c r="K11" t="s">
        <v>302</v>
      </c>
    </row>
    <row r="12" spans="1:11" x14ac:dyDescent="0.4">
      <c r="A12" t="s">
        <v>219</v>
      </c>
      <c r="B12" t="s">
        <v>232</v>
      </c>
      <c r="C12" t="s">
        <v>298</v>
      </c>
      <c r="D12" t="s">
        <v>375</v>
      </c>
      <c r="E12" t="s">
        <v>312</v>
      </c>
      <c r="F12" t="s">
        <v>315</v>
      </c>
      <c r="G12">
        <v>266</v>
      </c>
      <c r="H12">
        <v>266</v>
      </c>
      <c r="I12" s="103">
        <v>0</v>
      </c>
      <c r="J12" t="s">
        <v>17</v>
      </c>
      <c r="K12" s="102">
        <v>266</v>
      </c>
    </row>
    <row r="13" spans="1:11" x14ac:dyDescent="0.4">
      <c r="C13" t="s">
        <v>318</v>
      </c>
      <c r="D13" t="s">
        <v>319</v>
      </c>
      <c r="E13" t="s">
        <v>312</v>
      </c>
      <c r="F13" t="s">
        <v>311</v>
      </c>
      <c r="G13">
        <v>1475</v>
      </c>
      <c r="H13">
        <v>1475</v>
      </c>
      <c r="I13" s="103">
        <v>0</v>
      </c>
      <c r="J13" t="s">
        <v>17</v>
      </c>
      <c r="K13" s="102">
        <v>1475</v>
      </c>
    </row>
    <row r="14" spans="1:11" x14ac:dyDescent="0.4">
      <c r="C14" t="s">
        <v>320</v>
      </c>
      <c r="D14" t="s">
        <v>376</v>
      </c>
      <c r="E14" t="s">
        <v>312</v>
      </c>
      <c r="F14" t="s">
        <v>316</v>
      </c>
      <c r="G14">
        <v>135</v>
      </c>
      <c r="H14">
        <v>135</v>
      </c>
      <c r="I14" s="103">
        <v>0</v>
      </c>
      <c r="J14" t="s">
        <v>17</v>
      </c>
      <c r="K14" s="102">
        <v>135</v>
      </c>
    </row>
    <row r="15" spans="1:11" x14ac:dyDescent="0.4">
      <c r="C15" t="s">
        <v>321</v>
      </c>
      <c r="D15" t="s">
        <v>377</v>
      </c>
      <c r="E15" t="s">
        <v>312</v>
      </c>
      <c r="F15" t="s">
        <v>317</v>
      </c>
      <c r="G15">
        <v>160</v>
      </c>
      <c r="H15">
        <v>160</v>
      </c>
      <c r="I15" s="103">
        <v>0</v>
      </c>
      <c r="J15" t="s">
        <v>17</v>
      </c>
      <c r="K15" s="102">
        <v>160</v>
      </c>
    </row>
    <row r="16" spans="1:11" x14ac:dyDescent="0.4">
      <c r="C16" t="s">
        <v>322</v>
      </c>
      <c r="D16" t="s">
        <v>378</v>
      </c>
      <c r="E16" t="s">
        <v>312</v>
      </c>
      <c r="F16" t="s">
        <v>314</v>
      </c>
      <c r="G16">
        <v>160</v>
      </c>
      <c r="H16">
        <v>160</v>
      </c>
      <c r="I16" s="103">
        <v>0</v>
      </c>
      <c r="J16" t="s">
        <v>17</v>
      </c>
      <c r="K16" s="102">
        <v>160</v>
      </c>
    </row>
    <row r="17" spans="1:11" x14ac:dyDescent="0.4">
      <c r="C17" t="s">
        <v>323</v>
      </c>
      <c r="D17" t="s">
        <v>379</v>
      </c>
      <c r="E17" t="s">
        <v>312</v>
      </c>
      <c r="F17" t="s">
        <v>314</v>
      </c>
      <c r="G17">
        <v>160</v>
      </c>
      <c r="H17">
        <v>160</v>
      </c>
      <c r="I17" s="103">
        <v>0</v>
      </c>
      <c r="J17" t="s">
        <v>17</v>
      </c>
      <c r="K17" s="102">
        <v>160</v>
      </c>
    </row>
    <row r="18" spans="1:11" x14ac:dyDescent="0.4">
      <c r="C18" t="s">
        <v>324</v>
      </c>
      <c r="D18" t="s">
        <v>380</v>
      </c>
      <c r="E18" t="s">
        <v>312</v>
      </c>
      <c r="F18" t="s">
        <v>314</v>
      </c>
      <c r="G18">
        <v>160</v>
      </c>
      <c r="H18">
        <v>160</v>
      </c>
      <c r="I18" s="103">
        <v>0</v>
      </c>
      <c r="J18" t="s">
        <v>17</v>
      </c>
      <c r="K18" s="102">
        <v>160</v>
      </c>
    </row>
    <row r="19" spans="1:11" x14ac:dyDescent="0.4">
      <c r="C19" t="s">
        <v>334</v>
      </c>
      <c r="D19" t="s">
        <v>335</v>
      </c>
      <c r="E19" t="s">
        <v>312</v>
      </c>
      <c r="F19" t="s">
        <v>311</v>
      </c>
      <c r="G19">
        <v>1475</v>
      </c>
      <c r="H19">
        <v>1475</v>
      </c>
      <c r="I19" s="103">
        <v>0</v>
      </c>
      <c r="J19" t="s">
        <v>17</v>
      </c>
      <c r="K19" s="102">
        <v>1475</v>
      </c>
    </row>
    <row r="20" spans="1:11" x14ac:dyDescent="0.4">
      <c r="C20" t="s">
        <v>339</v>
      </c>
      <c r="D20" t="s">
        <v>299</v>
      </c>
      <c r="E20" t="s">
        <v>328</v>
      </c>
      <c r="F20" t="s">
        <v>374</v>
      </c>
      <c r="G20">
        <v>1000</v>
      </c>
      <c r="H20">
        <v>1000</v>
      </c>
      <c r="I20" s="103">
        <v>0</v>
      </c>
      <c r="J20" t="s">
        <v>17</v>
      </c>
      <c r="K20" s="102">
        <v>1000</v>
      </c>
    </row>
    <row r="21" spans="1:11" x14ac:dyDescent="0.4">
      <c r="C21" t="s">
        <v>342</v>
      </c>
      <c r="D21" t="s">
        <v>381</v>
      </c>
      <c r="E21" t="s">
        <v>328</v>
      </c>
      <c r="F21" t="s">
        <v>327</v>
      </c>
      <c r="G21">
        <v>3500</v>
      </c>
      <c r="H21">
        <v>3500</v>
      </c>
      <c r="I21" s="103">
        <v>0</v>
      </c>
      <c r="J21" t="s">
        <v>17</v>
      </c>
      <c r="K21" s="102">
        <v>3500</v>
      </c>
    </row>
    <row r="22" spans="1:11" x14ac:dyDescent="0.4">
      <c r="A22" t="s">
        <v>20</v>
      </c>
      <c r="K22" s="102">
        <v>8491</v>
      </c>
    </row>
  </sheetData>
  <conditionalFormatting sqref="A9:I74 A4:G8 I4:I8">
    <cfRule type="containsText" dxfId="19" priority="7" operator="containsText" text="(Blank)">
      <formula>NOT(ISERROR(SEARCH("(Blank)",A4)))</formula>
    </cfRule>
  </conditionalFormatting>
  <conditionalFormatting sqref="G4:G74">
    <cfRule type="containsText" dxfId="18" priority="4" operator="containsText" text="R2">
      <formula>NOT(ISERROR(SEARCH("R2",G4)))</formula>
    </cfRule>
    <cfRule type="containsText" dxfId="17" priority="5" operator="containsText" text="R3">
      <formula>NOT(ISERROR(SEARCH("R3",G4)))</formula>
    </cfRule>
    <cfRule type="containsText" dxfId="16" priority="6" operator="containsText" text="R4">
      <formula>NOT(ISERROR(SEARCH("R4",G4)))</formula>
    </cfRule>
  </conditionalFormatting>
  <conditionalFormatting sqref="H9:H74">
    <cfRule type="containsText" dxfId="15" priority="1" operator="containsText" text="R2">
      <formula>NOT(ISERROR(SEARCH("R2",H9)))</formula>
    </cfRule>
    <cfRule type="containsText" dxfId="14" priority="2" operator="containsText" text="R3">
      <formula>NOT(ISERROR(SEARCH("R3",H9)))</formula>
    </cfRule>
    <cfRule type="containsText" dxfId="13" priority="3" operator="containsText" text="R4">
      <formula>NOT(ISERROR(SEARCH("R4",H9)))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3:AP155"/>
  <sheetViews>
    <sheetView topLeftCell="I1" zoomScale="70" zoomScaleNormal="70" workbookViewId="0">
      <selection activeCell="R5" sqref="R5:AP11"/>
    </sheetView>
  </sheetViews>
  <sheetFormatPr defaultRowHeight="14.6" x14ac:dyDescent="0.4"/>
  <cols>
    <col min="2" max="2" width="9.53515625" customWidth="1"/>
    <col min="3" max="3" width="12.69140625" customWidth="1"/>
    <col min="4" max="4" width="16.15234375" customWidth="1"/>
    <col min="5" max="5" width="14.3828125" customWidth="1"/>
    <col min="9" max="9" width="40.69140625" customWidth="1"/>
    <col min="10" max="10" width="42.3828125" customWidth="1"/>
    <col min="15" max="15" width="6.15234375" customWidth="1"/>
    <col min="16" max="16" width="12.84375" customWidth="1"/>
  </cols>
  <sheetData>
    <row r="3" spans="2:42" ht="15" thickBot="1" x14ac:dyDescent="0.45"/>
    <row r="4" spans="2:42" x14ac:dyDescent="0.4">
      <c r="P4" s="155" t="s">
        <v>9</v>
      </c>
      <c r="Q4" s="156"/>
      <c r="R4" s="147">
        <v>1</v>
      </c>
      <c r="S4" s="148"/>
      <c r="T4" s="148"/>
      <c r="U4" s="148"/>
      <c r="V4" s="148"/>
      <c r="W4" s="147">
        <v>2</v>
      </c>
      <c r="X4" s="148"/>
      <c r="Y4" s="148"/>
      <c r="Z4" s="148"/>
      <c r="AA4" s="148"/>
      <c r="AB4" s="147">
        <v>3</v>
      </c>
      <c r="AC4" s="148"/>
      <c r="AD4" s="148"/>
      <c r="AE4" s="148"/>
      <c r="AF4" s="148"/>
      <c r="AG4" s="147">
        <v>4</v>
      </c>
      <c r="AH4" s="148"/>
      <c r="AI4" s="148"/>
      <c r="AJ4" s="148"/>
      <c r="AK4" s="148"/>
      <c r="AL4" s="147">
        <v>5</v>
      </c>
      <c r="AM4" s="148"/>
      <c r="AN4" s="148"/>
      <c r="AO4" s="148"/>
      <c r="AP4" s="149"/>
    </row>
    <row r="5" spans="2:42" ht="15" thickBot="1" x14ac:dyDescent="0.45">
      <c r="B5" t="s">
        <v>73</v>
      </c>
      <c r="C5" t="s">
        <v>9</v>
      </c>
      <c r="D5" t="s">
        <v>74</v>
      </c>
      <c r="E5" t="s">
        <v>75</v>
      </c>
      <c r="F5" t="s">
        <v>13</v>
      </c>
      <c r="P5" s="21"/>
      <c r="Q5" s="22" t="s">
        <v>10</v>
      </c>
      <c r="R5" s="23">
        <v>1</v>
      </c>
      <c r="S5" s="23">
        <v>2</v>
      </c>
      <c r="T5" s="23">
        <v>3</v>
      </c>
      <c r="U5" s="23">
        <v>4</v>
      </c>
      <c r="V5" s="23">
        <v>5</v>
      </c>
      <c r="W5" s="23">
        <v>1</v>
      </c>
      <c r="X5" s="23">
        <v>2</v>
      </c>
      <c r="Y5" s="23">
        <v>3</v>
      </c>
      <c r="Z5" s="23">
        <v>4</v>
      </c>
      <c r="AA5" s="23">
        <v>5</v>
      </c>
      <c r="AB5" s="23">
        <v>1</v>
      </c>
      <c r="AC5" s="23">
        <v>2</v>
      </c>
      <c r="AD5" s="23">
        <v>3</v>
      </c>
      <c r="AE5" s="23">
        <v>4</v>
      </c>
      <c r="AF5" s="23">
        <v>5</v>
      </c>
      <c r="AG5" s="23">
        <v>1</v>
      </c>
      <c r="AH5" s="23">
        <v>2</v>
      </c>
      <c r="AI5" s="23">
        <v>3</v>
      </c>
      <c r="AJ5" s="23">
        <v>4</v>
      </c>
      <c r="AK5" s="23">
        <v>5</v>
      </c>
      <c r="AL5" s="23">
        <v>1</v>
      </c>
      <c r="AM5" s="23">
        <v>2</v>
      </c>
      <c r="AN5" s="23">
        <v>3</v>
      </c>
      <c r="AO5" s="23">
        <v>4</v>
      </c>
      <c r="AP5" s="24">
        <v>5</v>
      </c>
    </row>
    <row r="6" spans="2:42" ht="15" thickBot="1" x14ac:dyDescent="0.45">
      <c r="B6" t="str">
        <f>FMEARiskTable[[#This Row],[Severity]]&amp;FMEARiskTable[[#This Row],[Occurance]]&amp;FMEARiskTable[[#This Row],[Detection]]</f>
        <v>110</v>
      </c>
      <c r="C6">
        <v>1</v>
      </c>
      <c r="D6" s="23">
        <v>1</v>
      </c>
      <c r="E6" s="51">
        <v>0</v>
      </c>
      <c r="F6" s="33" t="s">
        <v>16</v>
      </c>
      <c r="P6" s="150" t="s">
        <v>76</v>
      </c>
      <c r="Q6" s="151"/>
      <c r="R6" s="25" t="s">
        <v>16</v>
      </c>
      <c r="S6" s="25" t="s">
        <v>16</v>
      </c>
      <c r="T6" s="25" t="s">
        <v>16</v>
      </c>
      <c r="U6" s="25" t="s">
        <v>19</v>
      </c>
      <c r="V6" s="25" t="s">
        <v>19</v>
      </c>
      <c r="W6" s="25" t="s">
        <v>16</v>
      </c>
      <c r="X6" s="25" t="s">
        <v>16</v>
      </c>
      <c r="Y6" s="25" t="s">
        <v>19</v>
      </c>
      <c r="Z6" s="25" t="s">
        <v>19</v>
      </c>
      <c r="AA6" s="25" t="s">
        <v>77</v>
      </c>
      <c r="AB6" s="25" t="s">
        <v>16</v>
      </c>
      <c r="AC6" s="25" t="s">
        <v>19</v>
      </c>
      <c r="AD6" s="25" t="s">
        <v>19</v>
      </c>
      <c r="AE6" s="25" t="s">
        <v>77</v>
      </c>
      <c r="AF6" s="25" t="s">
        <v>15</v>
      </c>
      <c r="AG6" s="25" t="s">
        <v>16</v>
      </c>
      <c r="AH6" s="25" t="s">
        <v>19</v>
      </c>
      <c r="AI6" s="25" t="s">
        <v>77</v>
      </c>
      <c r="AJ6" s="25" t="s">
        <v>15</v>
      </c>
      <c r="AK6" s="25" t="s">
        <v>15</v>
      </c>
      <c r="AL6" s="25" t="s">
        <v>19</v>
      </c>
      <c r="AM6" s="25" t="s">
        <v>77</v>
      </c>
      <c r="AN6" s="25" t="s">
        <v>15</v>
      </c>
      <c r="AO6" s="25" t="s">
        <v>15</v>
      </c>
      <c r="AP6" s="26" t="s">
        <v>15</v>
      </c>
    </row>
    <row r="7" spans="2:42" x14ac:dyDescent="0.4">
      <c r="B7" t="str">
        <f>FMEARiskTable[[#This Row],[Severity]]&amp;FMEARiskTable[[#This Row],[Occurance]]&amp;FMEARiskTable[[#This Row],[Detection]]</f>
        <v>111</v>
      </c>
      <c r="C7">
        <v>1</v>
      </c>
      <c r="D7" s="23">
        <v>1</v>
      </c>
      <c r="E7" s="31">
        <v>1</v>
      </c>
      <c r="F7" t="s">
        <v>16</v>
      </c>
      <c r="P7" s="152" t="s">
        <v>75</v>
      </c>
      <c r="Q7" s="27">
        <v>5</v>
      </c>
      <c r="R7" s="28" t="s">
        <v>16</v>
      </c>
      <c r="S7" s="29" t="s">
        <v>16</v>
      </c>
      <c r="T7" s="29" t="s">
        <v>16</v>
      </c>
      <c r="U7" s="29" t="s">
        <v>16</v>
      </c>
      <c r="V7" s="30" t="s">
        <v>19</v>
      </c>
      <c r="W7" s="28" t="s">
        <v>16</v>
      </c>
      <c r="X7" s="29" t="s">
        <v>16</v>
      </c>
      <c r="Y7" s="29" t="s">
        <v>19</v>
      </c>
      <c r="Z7" s="29" t="s">
        <v>19</v>
      </c>
      <c r="AA7" s="30" t="s">
        <v>77</v>
      </c>
      <c r="AB7" s="28" t="s">
        <v>16</v>
      </c>
      <c r="AC7" s="29" t="s">
        <v>19</v>
      </c>
      <c r="AD7" s="29" t="s">
        <v>19</v>
      </c>
      <c r="AE7" s="29" t="s">
        <v>77</v>
      </c>
      <c r="AF7" s="30" t="s">
        <v>15</v>
      </c>
      <c r="AG7" s="28" t="s">
        <v>16</v>
      </c>
      <c r="AH7" s="29" t="s">
        <v>19</v>
      </c>
      <c r="AI7" s="29" t="s">
        <v>77</v>
      </c>
      <c r="AJ7" s="29" t="s">
        <v>15</v>
      </c>
      <c r="AK7" s="30" t="s">
        <v>15</v>
      </c>
      <c r="AL7" s="28" t="s">
        <v>19</v>
      </c>
      <c r="AM7" s="29" t="s">
        <v>77</v>
      </c>
      <c r="AN7" s="29" t="s">
        <v>15</v>
      </c>
      <c r="AO7" s="29" t="s">
        <v>15</v>
      </c>
      <c r="AP7" s="30" t="s">
        <v>15</v>
      </c>
    </row>
    <row r="8" spans="2:42" x14ac:dyDescent="0.4">
      <c r="B8" t="str">
        <f>FMEARiskTable[[#This Row],[Severity]]&amp;FMEARiskTable[[#This Row],[Occurance]]&amp;FMEARiskTable[[#This Row],[Detection]]</f>
        <v>112</v>
      </c>
      <c r="C8">
        <v>1</v>
      </c>
      <c r="D8" s="23">
        <v>1</v>
      </c>
      <c r="E8" s="31">
        <v>2</v>
      </c>
      <c r="F8" t="s">
        <v>16</v>
      </c>
      <c r="P8" s="153"/>
      <c r="Q8" s="31">
        <v>4</v>
      </c>
      <c r="R8" s="32" t="s">
        <v>16</v>
      </c>
      <c r="S8" s="33" t="s">
        <v>16</v>
      </c>
      <c r="T8" s="33" t="s">
        <v>16</v>
      </c>
      <c r="U8" s="33" t="s">
        <v>16</v>
      </c>
      <c r="V8" s="34" t="s">
        <v>16</v>
      </c>
      <c r="W8" s="32" t="s">
        <v>16</v>
      </c>
      <c r="X8" s="33" t="s">
        <v>16</v>
      </c>
      <c r="Y8" s="33" t="s">
        <v>19</v>
      </c>
      <c r="Z8" s="33" t="s">
        <v>19</v>
      </c>
      <c r="AA8" s="34" t="s">
        <v>19</v>
      </c>
      <c r="AB8" s="32" t="s">
        <v>16</v>
      </c>
      <c r="AC8" s="33" t="s">
        <v>19</v>
      </c>
      <c r="AD8" s="33" t="s">
        <v>19</v>
      </c>
      <c r="AE8" s="33" t="s">
        <v>19</v>
      </c>
      <c r="AF8" s="34" t="s">
        <v>77</v>
      </c>
      <c r="AG8" s="32" t="s">
        <v>16</v>
      </c>
      <c r="AH8" s="33" t="s">
        <v>19</v>
      </c>
      <c r="AI8" s="33" t="s">
        <v>19</v>
      </c>
      <c r="AJ8" s="33" t="s">
        <v>77</v>
      </c>
      <c r="AK8" s="34" t="s">
        <v>15</v>
      </c>
      <c r="AL8" s="32" t="s">
        <v>19</v>
      </c>
      <c r="AM8" s="33" t="s">
        <v>19</v>
      </c>
      <c r="AN8" s="33" t="s">
        <v>77</v>
      </c>
      <c r="AO8" s="33" t="s">
        <v>15</v>
      </c>
      <c r="AP8" s="34" t="s">
        <v>15</v>
      </c>
    </row>
    <row r="9" spans="2:42" x14ac:dyDescent="0.4">
      <c r="B9" t="str">
        <f>FMEARiskTable[[#This Row],[Severity]]&amp;FMEARiskTable[[#This Row],[Occurance]]&amp;FMEARiskTable[[#This Row],[Detection]]</f>
        <v>113</v>
      </c>
      <c r="C9">
        <v>1</v>
      </c>
      <c r="D9" s="23">
        <v>1</v>
      </c>
      <c r="E9" s="31">
        <v>3</v>
      </c>
      <c r="F9" t="s">
        <v>16</v>
      </c>
      <c r="P9" s="153"/>
      <c r="Q9" s="31">
        <v>3</v>
      </c>
      <c r="R9" s="32" t="s">
        <v>16</v>
      </c>
      <c r="S9" s="33" t="s">
        <v>16</v>
      </c>
      <c r="T9" s="33" t="s">
        <v>16</v>
      </c>
      <c r="U9" s="33" t="s">
        <v>16</v>
      </c>
      <c r="V9" s="34" t="s">
        <v>16</v>
      </c>
      <c r="W9" s="32" t="s">
        <v>16</v>
      </c>
      <c r="X9" s="33" t="s">
        <v>16</v>
      </c>
      <c r="Y9" s="33" t="s">
        <v>16</v>
      </c>
      <c r="Z9" s="33" t="s">
        <v>19</v>
      </c>
      <c r="AA9" s="34" t="s">
        <v>19</v>
      </c>
      <c r="AB9" s="32" t="s">
        <v>16</v>
      </c>
      <c r="AC9" s="33" t="s">
        <v>16</v>
      </c>
      <c r="AD9" s="33" t="s">
        <v>19</v>
      </c>
      <c r="AE9" s="33" t="s">
        <v>19</v>
      </c>
      <c r="AF9" s="34" t="s">
        <v>19</v>
      </c>
      <c r="AG9" s="32" t="s">
        <v>16</v>
      </c>
      <c r="AH9" s="33" t="s">
        <v>19</v>
      </c>
      <c r="AI9" s="33" t="s">
        <v>19</v>
      </c>
      <c r="AJ9" s="33" t="s">
        <v>19</v>
      </c>
      <c r="AK9" s="34" t="s">
        <v>77</v>
      </c>
      <c r="AL9" s="32" t="s">
        <v>16</v>
      </c>
      <c r="AM9" s="33" t="s">
        <v>19</v>
      </c>
      <c r="AN9" s="33" t="s">
        <v>19</v>
      </c>
      <c r="AO9" s="33" t="s">
        <v>77</v>
      </c>
      <c r="AP9" s="34" t="s">
        <v>15</v>
      </c>
    </row>
    <row r="10" spans="2:42" ht="15" thickBot="1" x14ac:dyDescent="0.45">
      <c r="B10" t="str">
        <f>FMEARiskTable[[#This Row],[Severity]]&amp;FMEARiskTable[[#This Row],[Occurance]]&amp;FMEARiskTable[[#This Row],[Detection]]</f>
        <v>114</v>
      </c>
      <c r="C10">
        <v>1</v>
      </c>
      <c r="D10" s="23">
        <v>1</v>
      </c>
      <c r="E10" s="35">
        <v>4</v>
      </c>
      <c r="F10" t="s">
        <v>16</v>
      </c>
      <c r="P10" s="153"/>
      <c r="Q10" s="31">
        <v>2</v>
      </c>
      <c r="R10" s="32" t="s">
        <v>16</v>
      </c>
      <c r="S10" s="33" t="s">
        <v>16</v>
      </c>
      <c r="T10" s="33" t="s">
        <v>16</v>
      </c>
      <c r="U10" s="33" t="s">
        <v>16</v>
      </c>
      <c r="V10" s="34" t="s">
        <v>16</v>
      </c>
      <c r="W10" s="32" t="s">
        <v>16</v>
      </c>
      <c r="X10" s="33" t="s">
        <v>16</v>
      </c>
      <c r="Y10" s="33" t="s">
        <v>16</v>
      </c>
      <c r="Z10" s="33" t="s">
        <v>16</v>
      </c>
      <c r="AA10" s="34" t="s">
        <v>19</v>
      </c>
      <c r="AB10" s="32" t="s">
        <v>16</v>
      </c>
      <c r="AC10" s="33" t="s">
        <v>16</v>
      </c>
      <c r="AD10" s="33" t="s">
        <v>16</v>
      </c>
      <c r="AE10" s="33" t="s">
        <v>19</v>
      </c>
      <c r="AF10" s="34" t="s">
        <v>19</v>
      </c>
      <c r="AG10" s="32" t="s">
        <v>16</v>
      </c>
      <c r="AH10" s="33" t="s">
        <v>16</v>
      </c>
      <c r="AI10" s="33" t="s">
        <v>19</v>
      </c>
      <c r="AJ10" s="33" t="s">
        <v>19</v>
      </c>
      <c r="AK10" s="34" t="s">
        <v>19</v>
      </c>
      <c r="AL10" s="32" t="s">
        <v>16</v>
      </c>
      <c r="AM10" s="33" t="s">
        <v>19</v>
      </c>
      <c r="AN10" s="33" t="s">
        <v>19</v>
      </c>
      <c r="AO10" s="33" t="s">
        <v>19</v>
      </c>
      <c r="AP10" s="34" t="s">
        <v>77</v>
      </c>
    </row>
    <row r="11" spans="2:42" ht="15" thickBot="1" x14ac:dyDescent="0.45">
      <c r="B11" t="str">
        <f>FMEARiskTable[[#This Row],[Severity]]&amp;FMEARiskTable[[#This Row],[Occurance]]&amp;FMEARiskTable[[#This Row],[Detection]]</f>
        <v>115</v>
      </c>
      <c r="C11">
        <v>1</v>
      </c>
      <c r="D11" s="23">
        <v>1</v>
      </c>
      <c r="E11" s="27">
        <v>5</v>
      </c>
      <c r="F11" t="s">
        <v>16</v>
      </c>
      <c r="P11" s="154"/>
      <c r="Q11" s="35">
        <v>1</v>
      </c>
      <c r="R11" s="36" t="s">
        <v>16</v>
      </c>
      <c r="S11" s="37" t="s">
        <v>16</v>
      </c>
      <c r="T11" s="37" t="s">
        <v>16</v>
      </c>
      <c r="U11" s="37" t="s">
        <v>16</v>
      </c>
      <c r="V11" s="38" t="s">
        <v>16</v>
      </c>
      <c r="W11" s="36" t="s">
        <v>16</v>
      </c>
      <c r="X11" s="37" t="s">
        <v>16</v>
      </c>
      <c r="Y11" s="37" t="s">
        <v>16</v>
      </c>
      <c r="Z11" s="37" t="s">
        <v>16</v>
      </c>
      <c r="AA11" s="38" t="s">
        <v>16</v>
      </c>
      <c r="AB11" s="36" t="s">
        <v>16</v>
      </c>
      <c r="AC11" s="37" t="s">
        <v>16</v>
      </c>
      <c r="AD11" s="37" t="s">
        <v>16</v>
      </c>
      <c r="AE11" s="37" t="s">
        <v>16</v>
      </c>
      <c r="AF11" s="38" t="s">
        <v>16</v>
      </c>
      <c r="AG11" s="36" t="s">
        <v>16</v>
      </c>
      <c r="AH11" s="37" t="s">
        <v>16</v>
      </c>
      <c r="AI11" s="37" t="s">
        <v>16</v>
      </c>
      <c r="AJ11" s="37" t="s">
        <v>16</v>
      </c>
      <c r="AK11" s="38" t="s">
        <v>19</v>
      </c>
      <c r="AL11" s="36" t="s">
        <v>16</v>
      </c>
      <c r="AM11" s="37" t="s">
        <v>16</v>
      </c>
      <c r="AN11" s="37" t="s">
        <v>16</v>
      </c>
      <c r="AO11" s="37" t="s">
        <v>19</v>
      </c>
      <c r="AP11" s="38" t="s">
        <v>19</v>
      </c>
    </row>
    <row r="12" spans="2:42" ht="15" thickBot="1" x14ac:dyDescent="0.45">
      <c r="B12" t="str">
        <f>FMEARiskTable[[#This Row],[Severity]]&amp;FMEARiskTable[[#This Row],[Occurance]]&amp;FMEARiskTable[[#This Row],[Detection]]</f>
        <v>120</v>
      </c>
      <c r="C12">
        <v>1</v>
      </c>
      <c r="D12" s="23">
        <v>2</v>
      </c>
      <c r="E12" s="53">
        <v>0</v>
      </c>
      <c r="F12" s="33" t="s">
        <v>16</v>
      </c>
    </row>
    <row r="13" spans="2:42" x14ac:dyDescent="0.4">
      <c r="B13" t="str">
        <f>FMEARiskTable[[#This Row],[Severity]]&amp;FMEARiskTable[[#This Row],[Occurance]]&amp;FMEARiskTable[[#This Row],[Detection]]</f>
        <v>121</v>
      </c>
      <c r="C13">
        <v>1</v>
      </c>
      <c r="D13" s="23">
        <v>2</v>
      </c>
      <c r="E13" s="31">
        <v>1</v>
      </c>
      <c r="F13" t="s">
        <v>16</v>
      </c>
      <c r="W13" s="28" t="s">
        <v>16</v>
      </c>
    </row>
    <row r="14" spans="2:42" ht="42.45" x14ac:dyDescent="0.4">
      <c r="B14" t="str">
        <f>FMEARiskTable[[#This Row],[Severity]]&amp;FMEARiskTable[[#This Row],[Occurance]]&amp;FMEARiskTable[[#This Row],[Detection]]</f>
        <v>122</v>
      </c>
      <c r="C14">
        <v>1</v>
      </c>
      <c r="D14" s="23">
        <v>2</v>
      </c>
      <c r="E14" s="31">
        <v>2</v>
      </c>
      <c r="F14" t="s">
        <v>16</v>
      </c>
      <c r="I14" s="58" t="s">
        <v>78</v>
      </c>
      <c r="J14" s="58" t="s">
        <v>79</v>
      </c>
      <c r="W14" s="32" t="s">
        <v>16</v>
      </c>
    </row>
    <row r="15" spans="2:42" ht="42.9" thickBot="1" x14ac:dyDescent="0.45">
      <c r="B15" t="str">
        <f>FMEARiskTable[[#This Row],[Severity]]&amp;FMEARiskTable[[#This Row],[Occurance]]&amp;FMEARiskTable[[#This Row],[Detection]]</f>
        <v>123</v>
      </c>
      <c r="C15">
        <v>1</v>
      </c>
      <c r="D15" s="23">
        <v>2</v>
      </c>
      <c r="E15" s="35">
        <v>3</v>
      </c>
      <c r="F15" t="s">
        <v>16</v>
      </c>
      <c r="I15" s="58" t="s">
        <v>80</v>
      </c>
      <c r="J15" s="58" t="s">
        <v>81</v>
      </c>
      <c r="W15" s="32" t="s">
        <v>16</v>
      </c>
    </row>
    <row r="16" spans="2:42" x14ac:dyDescent="0.4">
      <c r="B16" t="str">
        <f>FMEARiskTable[[#This Row],[Severity]]&amp;FMEARiskTable[[#This Row],[Occurance]]&amp;FMEARiskTable[[#This Row],[Detection]]</f>
        <v>124</v>
      </c>
      <c r="C16">
        <v>1</v>
      </c>
      <c r="D16" s="23">
        <v>2</v>
      </c>
      <c r="E16" s="27">
        <v>4</v>
      </c>
      <c r="F16" t="s">
        <v>16</v>
      </c>
      <c r="W16" s="32" t="s">
        <v>16</v>
      </c>
    </row>
    <row r="17" spans="2:23" ht="15" thickBot="1" x14ac:dyDescent="0.45">
      <c r="B17" t="str">
        <f>FMEARiskTable[[#This Row],[Severity]]&amp;FMEARiskTable[[#This Row],[Occurance]]&amp;FMEARiskTable[[#This Row],[Detection]]</f>
        <v>125</v>
      </c>
      <c r="C17">
        <v>1</v>
      </c>
      <c r="D17" s="23">
        <v>2</v>
      </c>
      <c r="E17" s="31">
        <v>5</v>
      </c>
      <c r="F17" t="s">
        <v>16</v>
      </c>
      <c r="W17" s="36" t="s">
        <v>16</v>
      </c>
    </row>
    <row r="18" spans="2:23" x14ac:dyDescent="0.4">
      <c r="B18" t="str">
        <f>FMEARiskTable[[#This Row],[Severity]]&amp;FMEARiskTable[[#This Row],[Occurance]]&amp;FMEARiskTable[[#This Row],[Detection]]</f>
        <v>130</v>
      </c>
      <c r="C18">
        <v>1</v>
      </c>
      <c r="D18" s="23">
        <v>3</v>
      </c>
      <c r="E18" s="53">
        <v>0</v>
      </c>
      <c r="F18" s="33" t="s">
        <v>16</v>
      </c>
      <c r="W18" s="29" t="s">
        <v>16</v>
      </c>
    </row>
    <row r="19" spans="2:23" x14ac:dyDescent="0.4">
      <c r="B19" t="str">
        <f>FMEARiskTable[[#This Row],[Severity]]&amp;FMEARiskTable[[#This Row],[Occurance]]&amp;FMEARiskTable[[#This Row],[Detection]]</f>
        <v>131</v>
      </c>
      <c r="C19">
        <v>1</v>
      </c>
      <c r="D19" s="23">
        <v>3</v>
      </c>
      <c r="E19" s="31">
        <v>1</v>
      </c>
      <c r="F19" t="s">
        <v>16</v>
      </c>
      <c r="W19" s="33" t="s">
        <v>16</v>
      </c>
    </row>
    <row r="20" spans="2:23" ht="15" thickBot="1" x14ac:dyDescent="0.45">
      <c r="B20" t="str">
        <f>FMEARiskTable[[#This Row],[Severity]]&amp;FMEARiskTable[[#This Row],[Occurance]]&amp;FMEARiskTable[[#This Row],[Detection]]</f>
        <v>132</v>
      </c>
      <c r="C20">
        <v>1</v>
      </c>
      <c r="D20" s="23">
        <v>3</v>
      </c>
      <c r="E20" s="35">
        <v>2</v>
      </c>
      <c r="F20" t="s">
        <v>16</v>
      </c>
      <c r="W20" s="33" t="s">
        <v>16</v>
      </c>
    </row>
    <row r="21" spans="2:23" x14ac:dyDescent="0.4">
      <c r="B21" t="str">
        <f>FMEARiskTable[[#This Row],[Severity]]&amp;FMEARiskTable[[#This Row],[Occurance]]&amp;FMEARiskTable[[#This Row],[Detection]]</f>
        <v>133</v>
      </c>
      <c r="C21">
        <v>1</v>
      </c>
      <c r="D21" s="23">
        <v>3</v>
      </c>
      <c r="E21" s="27">
        <v>3</v>
      </c>
      <c r="F21" t="s">
        <v>16</v>
      </c>
      <c r="W21" s="33" t="s">
        <v>16</v>
      </c>
    </row>
    <row r="22" spans="2:23" ht="15" thickBot="1" x14ac:dyDescent="0.45">
      <c r="B22" t="str">
        <f>FMEARiskTable[[#This Row],[Severity]]&amp;FMEARiskTable[[#This Row],[Occurance]]&amp;FMEARiskTable[[#This Row],[Detection]]</f>
        <v>134</v>
      </c>
      <c r="C22">
        <v>1</v>
      </c>
      <c r="D22" s="23">
        <v>3</v>
      </c>
      <c r="E22" s="31">
        <v>4</v>
      </c>
      <c r="F22" t="s">
        <v>16</v>
      </c>
      <c r="W22" s="37" t="s">
        <v>16</v>
      </c>
    </row>
    <row r="23" spans="2:23" x14ac:dyDescent="0.4">
      <c r="B23" t="str">
        <f>FMEARiskTable[[#This Row],[Severity]]&amp;FMEARiskTable[[#This Row],[Occurance]]&amp;FMEARiskTable[[#This Row],[Detection]]</f>
        <v>135</v>
      </c>
      <c r="C23">
        <v>1</v>
      </c>
      <c r="D23" s="23">
        <v>3</v>
      </c>
      <c r="E23" s="31">
        <v>5</v>
      </c>
      <c r="F23" t="s">
        <v>16</v>
      </c>
      <c r="W23" s="29" t="s">
        <v>19</v>
      </c>
    </row>
    <row r="24" spans="2:23" x14ac:dyDescent="0.4">
      <c r="B24" t="str">
        <f>FMEARiskTable[[#This Row],[Severity]]&amp;FMEARiskTable[[#This Row],[Occurance]]&amp;FMEARiskTable[[#This Row],[Detection]]</f>
        <v>140</v>
      </c>
      <c r="C24">
        <v>1</v>
      </c>
      <c r="D24" s="23">
        <v>4</v>
      </c>
      <c r="E24" s="53">
        <v>0</v>
      </c>
      <c r="F24" s="33" t="s">
        <v>19</v>
      </c>
      <c r="W24" s="33" t="s">
        <v>19</v>
      </c>
    </row>
    <row r="25" spans="2:23" ht="15" thickBot="1" x14ac:dyDescent="0.45">
      <c r="B25" t="str">
        <f>FMEARiskTable[[#This Row],[Severity]]&amp;FMEARiskTable[[#This Row],[Occurance]]&amp;FMEARiskTable[[#This Row],[Detection]]</f>
        <v>141</v>
      </c>
      <c r="C25">
        <v>1</v>
      </c>
      <c r="D25" s="23">
        <v>4</v>
      </c>
      <c r="E25" s="35">
        <v>1</v>
      </c>
      <c r="F25" t="s">
        <v>16</v>
      </c>
      <c r="W25" s="33" t="s">
        <v>16</v>
      </c>
    </row>
    <row r="26" spans="2:23" x14ac:dyDescent="0.4">
      <c r="B26" t="str">
        <f>FMEARiskTable[[#This Row],[Severity]]&amp;FMEARiskTable[[#This Row],[Occurance]]&amp;FMEARiskTable[[#This Row],[Detection]]</f>
        <v>142</v>
      </c>
      <c r="C26">
        <v>1</v>
      </c>
      <c r="D26" s="23">
        <v>4</v>
      </c>
      <c r="E26" s="27">
        <v>2</v>
      </c>
      <c r="F26" t="s">
        <v>16</v>
      </c>
      <c r="W26" s="33" t="s">
        <v>16</v>
      </c>
    </row>
    <row r="27" spans="2:23" ht="15" thickBot="1" x14ac:dyDescent="0.45">
      <c r="B27" t="str">
        <f>FMEARiskTable[[#This Row],[Severity]]&amp;FMEARiskTable[[#This Row],[Occurance]]&amp;FMEARiskTable[[#This Row],[Detection]]</f>
        <v>143</v>
      </c>
      <c r="C27">
        <v>1</v>
      </c>
      <c r="D27" s="23">
        <v>4</v>
      </c>
      <c r="E27" s="31">
        <v>3</v>
      </c>
      <c r="F27" t="s">
        <v>16</v>
      </c>
      <c r="W27" s="37" t="s">
        <v>16</v>
      </c>
    </row>
    <row r="28" spans="2:23" x14ac:dyDescent="0.4">
      <c r="B28" t="str">
        <f>FMEARiskTable[[#This Row],[Severity]]&amp;FMEARiskTable[[#This Row],[Occurance]]&amp;FMEARiskTable[[#This Row],[Detection]]</f>
        <v>144</v>
      </c>
      <c r="C28">
        <v>1</v>
      </c>
      <c r="D28" s="23">
        <v>4</v>
      </c>
      <c r="E28" s="31">
        <v>4</v>
      </c>
      <c r="F28" t="s">
        <v>16</v>
      </c>
      <c r="W28" s="29" t="s">
        <v>19</v>
      </c>
    </row>
    <row r="29" spans="2:23" x14ac:dyDescent="0.4">
      <c r="B29" t="str">
        <f>FMEARiskTable[[#This Row],[Severity]]&amp;FMEARiskTable[[#This Row],[Occurance]]&amp;FMEARiskTable[[#This Row],[Detection]]</f>
        <v>145</v>
      </c>
      <c r="C29">
        <v>1</v>
      </c>
      <c r="D29" s="23">
        <v>4</v>
      </c>
      <c r="E29" s="31">
        <v>5</v>
      </c>
      <c r="F29" t="s">
        <v>16</v>
      </c>
      <c r="W29" s="33" t="s">
        <v>19</v>
      </c>
    </row>
    <row r="30" spans="2:23" ht="15" thickBot="1" x14ac:dyDescent="0.45">
      <c r="B30" t="str">
        <f>FMEARiskTable[[#This Row],[Severity]]&amp;FMEARiskTable[[#This Row],[Occurance]]&amp;FMEARiskTable[[#This Row],[Detection]]</f>
        <v>150</v>
      </c>
      <c r="C30">
        <v>1</v>
      </c>
      <c r="D30" s="24">
        <v>5</v>
      </c>
      <c r="E30" s="54">
        <v>0</v>
      </c>
      <c r="F30" s="33" t="s">
        <v>19</v>
      </c>
      <c r="W30" s="33" t="s">
        <v>19</v>
      </c>
    </row>
    <row r="31" spans="2:23" x14ac:dyDescent="0.4">
      <c r="B31" t="str">
        <f>FMEARiskTable[[#This Row],[Severity]]&amp;FMEARiskTable[[#This Row],[Occurance]]&amp;FMEARiskTable[[#This Row],[Detection]]</f>
        <v>151</v>
      </c>
      <c r="C31">
        <v>1</v>
      </c>
      <c r="D31" s="23">
        <v>5</v>
      </c>
      <c r="E31" s="27">
        <v>1</v>
      </c>
      <c r="F31" s="57" t="s">
        <v>16</v>
      </c>
      <c r="W31" s="33" t="s">
        <v>16</v>
      </c>
    </row>
    <row r="32" spans="2:23" ht="15" thickBot="1" x14ac:dyDescent="0.45">
      <c r="B32" t="str">
        <f>FMEARiskTable[[#This Row],[Severity]]&amp;FMEARiskTable[[#This Row],[Occurance]]&amp;FMEARiskTable[[#This Row],[Detection]]</f>
        <v>152</v>
      </c>
      <c r="C32">
        <v>1</v>
      </c>
      <c r="D32" s="23">
        <v>5</v>
      </c>
      <c r="E32" s="31">
        <v>2</v>
      </c>
      <c r="F32" s="55" t="s">
        <v>16</v>
      </c>
      <c r="W32" s="37" t="s">
        <v>16</v>
      </c>
    </row>
    <row r="33" spans="2:23" x14ac:dyDescent="0.4">
      <c r="B33" t="str">
        <f>FMEARiskTable[[#This Row],[Severity]]&amp;FMEARiskTable[[#This Row],[Occurance]]&amp;FMEARiskTable[[#This Row],[Detection]]</f>
        <v>153</v>
      </c>
      <c r="C33">
        <v>1</v>
      </c>
      <c r="D33" s="23">
        <v>5</v>
      </c>
      <c r="E33" s="31">
        <v>3</v>
      </c>
      <c r="F33" s="55" t="s">
        <v>16</v>
      </c>
      <c r="W33" s="30" t="s">
        <v>77</v>
      </c>
    </row>
    <row r="34" spans="2:23" x14ac:dyDescent="0.4">
      <c r="B34" t="str">
        <f>FMEARiskTable[[#This Row],[Severity]]&amp;FMEARiskTable[[#This Row],[Occurance]]&amp;FMEARiskTable[[#This Row],[Detection]]</f>
        <v>154</v>
      </c>
      <c r="C34">
        <v>1</v>
      </c>
      <c r="D34" s="23">
        <v>5</v>
      </c>
      <c r="E34" s="31">
        <v>4</v>
      </c>
      <c r="F34" s="55" t="s">
        <v>16</v>
      </c>
      <c r="W34" s="34" t="s">
        <v>19</v>
      </c>
    </row>
    <row r="35" spans="2:23" ht="15" thickBot="1" x14ac:dyDescent="0.45">
      <c r="B35" t="str">
        <f>FMEARiskTable[[#This Row],[Severity]]&amp;FMEARiskTable[[#This Row],[Occurance]]&amp;FMEARiskTable[[#This Row],[Detection]]</f>
        <v>155</v>
      </c>
      <c r="C35">
        <v>1</v>
      </c>
      <c r="D35" s="23">
        <v>5</v>
      </c>
      <c r="E35" s="35">
        <v>5</v>
      </c>
      <c r="F35" s="56" t="s">
        <v>19</v>
      </c>
      <c r="W35" s="34" t="s">
        <v>19</v>
      </c>
    </row>
    <row r="36" spans="2:23" x14ac:dyDescent="0.4">
      <c r="B36" t="str">
        <f>FMEARiskTable[[#This Row],[Severity]]&amp;FMEARiskTable[[#This Row],[Occurance]]&amp;FMEARiskTable[[#This Row],[Detection]]</f>
        <v>210</v>
      </c>
      <c r="C36">
        <v>2</v>
      </c>
      <c r="D36" s="23">
        <v>1</v>
      </c>
      <c r="E36" s="51">
        <v>0</v>
      </c>
      <c r="F36" s="29" t="s">
        <v>16</v>
      </c>
      <c r="W36" s="34" t="s">
        <v>19</v>
      </c>
    </row>
    <row r="37" spans="2:23" ht="15" thickBot="1" x14ac:dyDescent="0.45">
      <c r="B37" t="str">
        <f>FMEARiskTable[[#This Row],[Severity]]&amp;FMEARiskTable[[#This Row],[Occurance]]&amp;FMEARiskTable[[#This Row],[Detection]]</f>
        <v>211</v>
      </c>
      <c r="C37">
        <v>2</v>
      </c>
      <c r="D37" s="23">
        <v>1</v>
      </c>
      <c r="E37" s="31">
        <v>1</v>
      </c>
      <c r="F37" s="33" t="s">
        <v>16</v>
      </c>
      <c r="W37" s="38" t="s">
        <v>16</v>
      </c>
    </row>
    <row r="38" spans="2:23" x14ac:dyDescent="0.4">
      <c r="B38" t="str">
        <f>FMEARiskTable[[#This Row],[Severity]]&amp;FMEARiskTable[[#This Row],[Occurance]]&amp;FMEARiskTable[[#This Row],[Detection]]</f>
        <v>212</v>
      </c>
      <c r="C38">
        <v>2</v>
      </c>
      <c r="D38" s="23">
        <v>1</v>
      </c>
      <c r="E38" s="31">
        <v>2</v>
      </c>
      <c r="F38" s="33" t="s">
        <v>16</v>
      </c>
      <c r="W38" s="28" t="s">
        <v>16</v>
      </c>
    </row>
    <row r="39" spans="2:23" x14ac:dyDescent="0.4">
      <c r="B39" t="str">
        <f>FMEARiskTable[[#This Row],[Severity]]&amp;FMEARiskTable[[#This Row],[Occurance]]&amp;FMEARiskTable[[#This Row],[Detection]]</f>
        <v>213</v>
      </c>
      <c r="C39">
        <v>2</v>
      </c>
      <c r="D39" s="23">
        <v>1</v>
      </c>
      <c r="E39" s="31">
        <v>3</v>
      </c>
      <c r="F39" s="33" t="s">
        <v>16</v>
      </c>
      <c r="W39" s="32" t="s">
        <v>16</v>
      </c>
    </row>
    <row r="40" spans="2:23" ht="15" thickBot="1" x14ac:dyDescent="0.45">
      <c r="B40" t="str">
        <f>FMEARiskTable[[#This Row],[Severity]]&amp;FMEARiskTable[[#This Row],[Occurance]]&amp;FMEARiskTable[[#This Row],[Detection]]</f>
        <v>214</v>
      </c>
      <c r="C40">
        <v>2</v>
      </c>
      <c r="D40" s="23">
        <v>1</v>
      </c>
      <c r="E40" s="35">
        <v>4</v>
      </c>
      <c r="F40" s="37" t="s">
        <v>16</v>
      </c>
      <c r="W40" s="32" t="s">
        <v>16</v>
      </c>
    </row>
    <row r="41" spans="2:23" x14ac:dyDescent="0.4">
      <c r="B41" t="str">
        <f>FMEARiskTable[[#This Row],[Severity]]&amp;FMEARiskTable[[#This Row],[Occurance]]&amp;FMEARiskTable[[#This Row],[Detection]]</f>
        <v>215</v>
      </c>
      <c r="C41">
        <v>2</v>
      </c>
      <c r="D41" s="23">
        <v>1</v>
      </c>
      <c r="E41" s="27">
        <v>5</v>
      </c>
      <c r="F41" s="29" t="s">
        <v>16</v>
      </c>
      <c r="W41" s="32" t="s">
        <v>16</v>
      </c>
    </row>
    <row r="42" spans="2:23" ht="15" thickBot="1" x14ac:dyDescent="0.45">
      <c r="B42" t="str">
        <f>FMEARiskTable[[#This Row],[Severity]]&amp;FMEARiskTable[[#This Row],[Occurance]]&amp;FMEARiskTable[[#This Row],[Detection]]</f>
        <v>220</v>
      </c>
      <c r="C42">
        <v>2</v>
      </c>
      <c r="D42" s="23">
        <v>2</v>
      </c>
      <c r="E42" s="53">
        <v>0</v>
      </c>
      <c r="F42" s="33" t="s">
        <v>16</v>
      </c>
      <c r="W42" s="36" t="s">
        <v>16</v>
      </c>
    </row>
    <row r="43" spans="2:23" x14ac:dyDescent="0.4">
      <c r="B43" t="str">
        <f>FMEARiskTable[[#This Row],[Severity]]&amp;FMEARiskTable[[#This Row],[Occurance]]&amp;FMEARiskTable[[#This Row],[Detection]]</f>
        <v>221</v>
      </c>
      <c r="C43">
        <v>2</v>
      </c>
      <c r="D43" s="23">
        <v>2</v>
      </c>
      <c r="E43" s="31">
        <v>1</v>
      </c>
      <c r="F43" s="33" t="s">
        <v>16</v>
      </c>
      <c r="W43" s="29" t="s">
        <v>19</v>
      </c>
    </row>
    <row r="44" spans="2:23" x14ac:dyDescent="0.4">
      <c r="B44" t="str">
        <f>FMEARiskTable[[#This Row],[Severity]]&amp;FMEARiskTable[[#This Row],[Occurance]]&amp;FMEARiskTable[[#This Row],[Detection]]</f>
        <v>222</v>
      </c>
      <c r="C44">
        <v>2</v>
      </c>
      <c r="D44" s="23">
        <v>2</v>
      </c>
      <c r="E44" s="31">
        <v>2</v>
      </c>
      <c r="F44" s="33" t="s">
        <v>16</v>
      </c>
      <c r="W44" s="33" t="s">
        <v>19</v>
      </c>
    </row>
    <row r="45" spans="2:23" ht="15" thickBot="1" x14ac:dyDescent="0.45">
      <c r="B45" t="str">
        <f>FMEARiskTable[[#This Row],[Severity]]&amp;FMEARiskTable[[#This Row],[Occurance]]&amp;FMEARiskTable[[#This Row],[Detection]]</f>
        <v>223</v>
      </c>
      <c r="C45">
        <v>2</v>
      </c>
      <c r="D45" s="23">
        <v>2</v>
      </c>
      <c r="E45" s="35">
        <v>3</v>
      </c>
      <c r="F45" s="37" t="s">
        <v>16</v>
      </c>
      <c r="W45" s="33" t="s">
        <v>16</v>
      </c>
    </row>
    <row r="46" spans="2:23" x14ac:dyDescent="0.4">
      <c r="B46" t="str">
        <f>FMEARiskTable[[#This Row],[Severity]]&amp;FMEARiskTable[[#This Row],[Occurance]]&amp;FMEARiskTable[[#This Row],[Detection]]</f>
        <v>224</v>
      </c>
      <c r="C46">
        <v>2</v>
      </c>
      <c r="D46" s="23">
        <v>2</v>
      </c>
      <c r="E46" s="27">
        <v>4</v>
      </c>
      <c r="F46" s="29" t="s">
        <v>16</v>
      </c>
      <c r="W46" s="33" t="s">
        <v>16</v>
      </c>
    </row>
    <row r="47" spans="2:23" ht="15" thickBot="1" x14ac:dyDescent="0.45">
      <c r="B47" t="str">
        <f>FMEARiskTable[[#This Row],[Severity]]&amp;FMEARiskTable[[#This Row],[Occurance]]&amp;FMEARiskTable[[#This Row],[Detection]]</f>
        <v>225</v>
      </c>
      <c r="C47">
        <v>2</v>
      </c>
      <c r="D47" s="23">
        <v>2</v>
      </c>
      <c r="E47" s="31">
        <v>5</v>
      </c>
      <c r="F47" s="33" t="s">
        <v>16</v>
      </c>
      <c r="W47" s="37" t="s">
        <v>16</v>
      </c>
    </row>
    <row r="48" spans="2:23" x14ac:dyDescent="0.4">
      <c r="B48" t="str">
        <f>FMEARiskTable[[#This Row],[Severity]]&amp;FMEARiskTable[[#This Row],[Occurance]]&amp;FMEARiskTable[[#This Row],[Detection]]</f>
        <v>230</v>
      </c>
      <c r="C48">
        <v>2</v>
      </c>
      <c r="D48" s="23">
        <v>3</v>
      </c>
      <c r="E48" s="53">
        <v>0</v>
      </c>
      <c r="F48" s="33" t="s">
        <v>19</v>
      </c>
      <c r="W48" s="29" t="s">
        <v>19</v>
      </c>
    </row>
    <row r="49" spans="2:23" x14ac:dyDescent="0.4">
      <c r="B49" t="str">
        <f>FMEARiskTable[[#This Row],[Severity]]&amp;FMEARiskTable[[#This Row],[Occurance]]&amp;FMEARiskTable[[#This Row],[Detection]]</f>
        <v>231</v>
      </c>
      <c r="C49">
        <v>2</v>
      </c>
      <c r="D49" s="23">
        <v>3</v>
      </c>
      <c r="E49" s="31">
        <v>1</v>
      </c>
      <c r="F49" s="33" t="s">
        <v>16</v>
      </c>
      <c r="W49" s="33" t="s">
        <v>19</v>
      </c>
    </row>
    <row r="50" spans="2:23" ht="15" thickBot="1" x14ac:dyDescent="0.45">
      <c r="B50" t="str">
        <f>FMEARiskTable[[#This Row],[Severity]]&amp;FMEARiskTable[[#This Row],[Occurance]]&amp;FMEARiskTable[[#This Row],[Detection]]</f>
        <v>232</v>
      </c>
      <c r="C50">
        <v>2</v>
      </c>
      <c r="D50" s="23">
        <v>3</v>
      </c>
      <c r="E50" s="35">
        <v>2</v>
      </c>
      <c r="F50" s="37" t="s">
        <v>16</v>
      </c>
      <c r="W50" s="33" t="s">
        <v>19</v>
      </c>
    </row>
    <row r="51" spans="2:23" x14ac:dyDescent="0.4">
      <c r="B51" t="str">
        <f>FMEARiskTable[[#This Row],[Severity]]&amp;FMEARiskTable[[#This Row],[Occurance]]&amp;FMEARiskTable[[#This Row],[Detection]]</f>
        <v>233</v>
      </c>
      <c r="C51">
        <v>2</v>
      </c>
      <c r="D51" s="23">
        <v>3</v>
      </c>
      <c r="E51" s="27">
        <v>3</v>
      </c>
      <c r="F51" s="30" t="s">
        <v>16</v>
      </c>
      <c r="W51" s="33" t="s">
        <v>16</v>
      </c>
    </row>
    <row r="52" spans="2:23" ht="15" thickBot="1" x14ac:dyDescent="0.45">
      <c r="B52" t="str">
        <f>FMEARiskTable[[#This Row],[Severity]]&amp;FMEARiskTable[[#This Row],[Occurance]]&amp;FMEARiskTable[[#This Row],[Detection]]</f>
        <v>234</v>
      </c>
      <c r="C52">
        <v>2</v>
      </c>
      <c r="D52" s="23">
        <v>3</v>
      </c>
      <c r="E52" s="31">
        <v>4</v>
      </c>
      <c r="F52" s="34" t="s">
        <v>19</v>
      </c>
      <c r="W52" s="37" t="s">
        <v>16</v>
      </c>
    </row>
    <row r="53" spans="2:23" x14ac:dyDescent="0.4">
      <c r="B53" t="str">
        <f>FMEARiskTable[[#This Row],[Severity]]&amp;FMEARiskTable[[#This Row],[Occurance]]&amp;FMEARiskTable[[#This Row],[Detection]]</f>
        <v>235</v>
      </c>
      <c r="C53">
        <v>2</v>
      </c>
      <c r="D53" s="23">
        <v>3</v>
      </c>
      <c r="E53" s="31">
        <v>5</v>
      </c>
      <c r="F53" s="34" t="s">
        <v>19</v>
      </c>
      <c r="W53" s="29" t="s">
        <v>77</v>
      </c>
    </row>
    <row r="54" spans="2:23" x14ac:dyDescent="0.4">
      <c r="B54" t="str">
        <f>FMEARiskTable[[#This Row],[Severity]]&amp;FMEARiskTable[[#This Row],[Occurance]]&amp;FMEARiskTable[[#This Row],[Detection]]</f>
        <v>240</v>
      </c>
      <c r="C54">
        <v>2</v>
      </c>
      <c r="D54" s="23">
        <v>4</v>
      </c>
      <c r="E54" s="53">
        <v>0</v>
      </c>
      <c r="F54" s="34" t="s">
        <v>19</v>
      </c>
      <c r="W54" s="33" t="s">
        <v>19</v>
      </c>
    </row>
    <row r="55" spans="2:23" ht="15" thickBot="1" x14ac:dyDescent="0.45">
      <c r="B55" t="str">
        <f>FMEARiskTable[[#This Row],[Severity]]&amp;FMEARiskTable[[#This Row],[Occurance]]&amp;FMEARiskTable[[#This Row],[Detection]]</f>
        <v>241</v>
      </c>
      <c r="C55">
        <v>2</v>
      </c>
      <c r="D55" s="24">
        <v>4</v>
      </c>
      <c r="E55" s="35">
        <v>1</v>
      </c>
      <c r="F55" s="38" t="s">
        <v>16</v>
      </c>
      <c r="W55" s="33" t="s">
        <v>19</v>
      </c>
    </row>
    <row r="56" spans="2:23" x14ac:dyDescent="0.4">
      <c r="B56" t="str">
        <f>FMEARiskTable[[#This Row],[Severity]]&amp;FMEARiskTable[[#This Row],[Occurance]]&amp;FMEARiskTable[[#This Row],[Detection]]</f>
        <v>242</v>
      </c>
      <c r="C56">
        <v>2</v>
      </c>
      <c r="D56" s="23">
        <v>4</v>
      </c>
      <c r="E56" s="27">
        <v>2</v>
      </c>
      <c r="F56" s="28" t="s">
        <v>16</v>
      </c>
      <c r="W56" s="33" t="s">
        <v>19</v>
      </c>
    </row>
    <row r="57" spans="2:23" ht="15" thickBot="1" x14ac:dyDescent="0.45">
      <c r="B57" t="str">
        <f>FMEARiskTable[[#This Row],[Severity]]&amp;FMEARiskTable[[#This Row],[Occurance]]&amp;FMEARiskTable[[#This Row],[Detection]]</f>
        <v>243</v>
      </c>
      <c r="C57">
        <v>2</v>
      </c>
      <c r="D57" s="23">
        <v>4</v>
      </c>
      <c r="E57" s="31">
        <v>3</v>
      </c>
      <c r="F57" s="32" t="s">
        <v>19</v>
      </c>
      <c r="W57" s="37" t="s">
        <v>16</v>
      </c>
    </row>
    <row r="58" spans="2:23" x14ac:dyDescent="0.4">
      <c r="B58" t="str">
        <f>FMEARiskTable[[#This Row],[Severity]]&amp;FMEARiskTable[[#This Row],[Occurance]]&amp;FMEARiskTable[[#This Row],[Detection]]</f>
        <v>244</v>
      </c>
      <c r="C58">
        <v>2</v>
      </c>
      <c r="D58" s="23">
        <v>4</v>
      </c>
      <c r="E58" s="31">
        <v>4</v>
      </c>
      <c r="F58" s="32" t="s">
        <v>19</v>
      </c>
      <c r="W58" s="30" t="s">
        <v>15</v>
      </c>
    </row>
    <row r="59" spans="2:23" x14ac:dyDescent="0.4">
      <c r="B59" t="str">
        <f>FMEARiskTable[[#This Row],[Severity]]&amp;FMEARiskTable[[#This Row],[Occurance]]&amp;FMEARiskTable[[#This Row],[Detection]]</f>
        <v>245</v>
      </c>
      <c r="C59">
        <v>2</v>
      </c>
      <c r="D59" s="23">
        <v>4</v>
      </c>
      <c r="E59" s="31">
        <v>5</v>
      </c>
      <c r="F59" s="32" t="s">
        <v>19</v>
      </c>
      <c r="W59" s="34" t="s">
        <v>77</v>
      </c>
    </row>
    <row r="60" spans="2:23" ht="15" thickBot="1" x14ac:dyDescent="0.45">
      <c r="B60" t="str">
        <f>FMEARiskTable[[#This Row],[Severity]]&amp;FMEARiskTable[[#This Row],[Occurance]]&amp;FMEARiskTable[[#This Row],[Detection]]</f>
        <v>250</v>
      </c>
      <c r="C60">
        <v>2</v>
      </c>
      <c r="D60" s="23">
        <v>5</v>
      </c>
      <c r="E60" s="54">
        <v>0</v>
      </c>
      <c r="F60" s="36" t="s">
        <v>77</v>
      </c>
      <c r="W60" s="34" t="s">
        <v>19</v>
      </c>
    </row>
    <row r="61" spans="2:23" x14ac:dyDescent="0.4">
      <c r="B61" t="str">
        <f>FMEARiskTable[[#This Row],[Severity]]&amp;FMEARiskTable[[#This Row],[Occurance]]&amp;FMEARiskTable[[#This Row],[Detection]]</f>
        <v>251</v>
      </c>
      <c r="C61">
        <v>2</v>
      </c>
      <c r="D61" s="23">
        <v>5</v>
      </c>
      <c r="E61" s="27">
        <v>1</v>
      </c>
      <c r="F61" s="29" t="s">
        <v>16</v>
      </c>
      <c r="W61" s="34" t="s">
        <v>19</v>
      </c>
    </row>
    <row r="62" spans="2:23" ht="15" thickBot="1" x14ac:dyDescent="0.45">
      <c r="B62" t="str">
        <f>FMEARiskTable[[#This Row],[Severity]]&amp;FMEARiskTable[[#This Row],[Occurance]]&amp;FMEARiskTable[[#This Row],[Detection]]</f>
        <v>252</v>
      </c>
      <c r="C62">
        <v>2</v>
      </c>
      <c r="D62" s="23">
        <v>5</v>
      </c>
      <c r="E62" s="31">
        <v>2</v>
      </c>
      <c r="F62" s="33" t="s">
        <v>19</v>
      </c>
      <c r="W62" s="38" t="s">
        <v>16</v>
      </c>
    </row>
    <row r="63" spans="2:23" x14ac:dyDescent="0.4">
      <c r="B63" t="str">
        <f>FMEARiskTable[[#This Row],[Severity]]&amp;FMEARiskTable[[#This Row],[Occurance]]&amp;FMEARiskTable[[#This Row],[Detection]]</f>
        <v>253</v>
      </c>
      <c r="C63">
        <v>2</v>
      </c>
      <c r="D63" s="23">
        <v>5</v>
      </c>
      <c r="E63" s="31">
        <v>3</v>
      </c>
      <c r="F63" s="33" t="s">
        <v>19</v>
      </c>
      <c r="W63" s="28" t="s">
        <v>16</v>
      </c>
    </row>
    <row r="64" spans="2:23" x14ac:dyDescent="0.4">
      <c r="B64" t="str">
        <f>FMEARiskTable[[#This Row],[Severity]]&amp;FMEARiskTable[[#This Row],[Occurance]]&amp;FMEARiskTable[[#This Row],[Detection]]</f>
        <v>254</v>
      </c>
      <c r="C64">
        <v>2</v>
      </c>
      <c r="D64" s="23">
        <v>5</v>
      </c>
      <c r="E64" s="31">
        <v>4</v>
      </c>
      <c r="F64" s="33" t="s">
        <v>19</v>
      </c>
      <c r="W64" s="32" t="s">
        <v>16</v>
      </c>
    </row>
    <row r="65" spans="2:23" ht="15" thickBot="1" x14ac:dyDescent="0.45">
      <c r="B65" t="str">
        <f>FMEARiskTable[[#This Row],[Severity]]&amp;FMEARiskTable[[#This Row],[Occurance]]&amp;FMEARiskTable[[#This Row],[Detection]]</f>
        <v>255</v>
      </c>
      <c r="C65">
        <v>2</v>
      </c>
      <c r="D65" s="23">
        <v>5</v>
      </c>
      <c r="E65" s="35">
        <v>5</v>
      </c>
      <c r="F65" s="37" t="s">
        <v>77</v>
      </c>
      <c r="W65" s="32" t="s">
        <v>16</v>
      </c>
    </row>
    <row r="66" spans="2:23" x14ac:dyDescent="0.4">
      <c r="B66" t="str">
        <f>FMEARiskTable[[#This Row],[Severity]]&amp;FMEARiskTable[[#This Row],[Occurance]]&amp;FMEARiskTable[[#This Row],[Detection]]</f>
        <v>310</v>
      </c>
      <c r="C66">
        <v>3</v>
      </c>
      <c r="D66" s="23">
        <v>1</v>
      </c>
      <c r="E66" s="51">
        <v>0</v>
      </c>
      <c r="F66" s="29" t="s">
        <v>16</v>
      </c>
      <c r="W66" s="32" t="s">
        <v>16</v>
      </c>
    </row>
    <row r="67" spans="2:23" ht="15" thickBot="1" x14ac:dyDescent="0.45">
      <c r="B67" t="str">
        <f>FMEARiskTable[[#This Row],[Severity]]&amp;FMEARiskTable[[#This Row],[Occurance]]&amp;FMEARiskTable[[#This Row],[Detection]]</f>
        <v>311</v>
      </c>
      <c r="C67">
        <v>3</v>
      </c>
      <c r="D67" s="23">
        <v>1</v>
      </c>
      <c r="E67" s="31">
        <v>1</v>
      </c>
      <c r="F67" s="33" t="s">
        <v>16</v>
      </c>
      <c r="W67" s="36" t="s">
        <v>16</v>
      </c>
    </row>
    <row r="68" spans="2:23" x14ac:dyDescent="0.4">
      <c r="B68" t="str">
        <f>FMEARiskTable[[#This Row],[Severity]]&amp;FMEARiskTable[[#This Row],[Occurance]]&amp;FMEARiskTable[[#This Row],[Detection]]</f>
        <v>312</v>
      </c>
      <c r="C68">
        <v>3</v>
      </c>
      <c r="D68" s="23">
        <v>1</v>
      </c>
      <c r="E68" s="31">
        <v>2</v>
      </c>
      <c r="F68" s="33" t="s">
        <v>16</v>
      </c>
      <c r="W68" s="29" t="s">
        <v>19</v>
      </c>
    </row>
    <row r="69" spans="2:23" x14ac:dyDescent="0.4">
      <c r="B69" t="str">
        <f>FMEARiskTable[[#This Row],[Severity]]&amp;FMEARiskTable[[#This Row],[Occurance]]&amp;FMEARiskTable[[#This Row],[Detection]]</f>
        <v>313</v>
      </c>
      <c r="C69">
        <v>3</v>
      </c>
      <c r="D69" s="23">
        <v>1</v>
      </c>
      <c r="E69" s="31">
        <v>3</v>
      </c>
      <c r="F69" s="33" t="s">
        <v>16</v>
      </c>
      <c r="W69" s="33" t="s">
        <v>19</v>
      </c>
    </row>
    <row r="70" spans="2:23" ht="15" thickBot="1" x14ac:dyDescent="0.45">
      <c r="B70" t="str">
        <f>FMEARiskTable[[#This Row],[Severity]]&amp;FMEARiskTable[[#This Row],[Occurance]]&amp;FMEARiskTable[[#This Row],[Detection]]</f>
        <v>314</v>
      </c>
      <c r="C70">
        <v>3</v>
      </c>
      <c r="D70" s="23">
        <v>1</v>
      </c>
      <c r="E70" s="35">
        <v>4</v>
      </c>
      <c r="F70" s="37" t="s">
        <v>16</v>
      </c>
      <c r="W70" s="33" t="s">
        <v>19</v>
      </c>
    </row>
    <row r="71" spans="2:23" x14ac:dyDescent="0.4">
      <c r="B71" t="str">
        <f>FMEARiskTable[[#This Row],[Severity]]&amp;FMEARiskTable[[#This Row],[Occurance]]&amp;FMEARiskTable[[#This Row],[Detection]]</f>
        <v>315</v>
      </c>
      <c r="C71">
        <v>3</v>
      </c>
      <c r="D71" s="23">
        <v>1</v>
      </c>
      <c r="E71" s="27">
        <v>5</v>
      </c>
      <c r="F71" s="29" t="s">
        <v>16</v>
      </c>
      <c r="W71" s="33" t="s">
        <v>16</v>
      </c>
    </row>
    <row r="72" spans="2:23" ht="15" thickBot="1" x14ac:dyDescent="0.45">
      <c r="B72" t="str">
        <f>FMEARiskTable[[#This Row],[Severity]]&amp;FMEARiskTable[[#This Row],[Occurance]]&amp;FMEARiskTable[[#This Row],[Detection]]</f>
        <v>320</v>
      </c>
      <c r="C72">
        <v>3</v>
      </c>
      <c r="D72" s="23">
        <v>2</v>
      </c>
      <c r="E72" s="53">
        <v>0</v>
      </c>
      <c r="F72" s="33" t="s">
        <v>19</v>
      </c>
      <c r="W72" s="37" t="s">
        <v>16</v>
      </c>
    </row>
    <row r="73" spans="2:23" x14ac:dyDescent="0.4">
      <c r="B73" t="str">
        <f>FMEARiskTable[[#This Row],[Severity]]&amp;FMEARiskTable[[#This Row],[Occurance]]&amp;FMEARiskTable[[#This Row],[Detection]]</f>
        <v>321</v>
      </c>
      <c r="C73">
        <v>3</v>
      </c>
      <c r="D73" s="23">
        <v>2</v>
      </c>
      <c r="E73" s="31">
        <v>1</v>
      </c>
      <c r="F73" s="33" t="s">
        <v>16</v>
      </c>
      <c r="W73" s="29" t="s">
        <v>77</v>
      </c>
    </row>
    <row r="74" spans="2:23" x14ac:dyDescent="0.4">
      <c r="B74" t="str">
        <f>FMEARiskTable[[#This Row],[Severity]]&amp;FMEARiskTable[[#This Row],[Occurance]]&amp;FMEARiskTable[[#This Row],[Detection]]</f>
        <v>322</v>
      </c>
      <c r="C74">
        <v>3</v>
      </c>
      <c r="D74" s="23">
        <v>2</v>
      </c>
      <c r="E74" s="31">
        <v>2</v>
      </c>
      <c r="F74" s="33" t="s">
        <v>16</v>
      </c>
      <c r="W74" s="33" t="s">
        <v>19</v>
      </c>
    </row>
    <row r="75" spans="2:23" ht="15" thickBot="1" x14ac:dyDescent="0.45">
      <c r="B75" t="str">
        <f>FMEARiskTable[[#This Row],[Severity]]&amp;FMEARiskTable[[#This Row],[Occurance]]&amp;FMEARiskTable[[#This Row],[Detection]]</f>
        <v>323</v>
      </c>
      <c r="C75">
        <v>3</v>
      </c>
      <c r="D75" s="23">
        <v>2</v>
      </c>
      <c r="E75" s="35">
        <v>3</v>
      </c>
      <c r="F75" s="37" t="s">
        <v>16</v>
      </c>
      <c r="W75" s="33" t="s">
        <v>19</v>
      </c>
    </row>
    <row r="76" spans="2:23" x14ac:dyDescent="0.4">
      <c r="B76" t="str">
        <f>FMEARiskTable[[#This Row],[Severity]]&amp;FMEARiskTable[[#This Row],[Occurance]]&amp;FMEARiskTable[[#This Row],[Detection]]</f>
        <v>324</v>
      </c>
      <c r="C76">
        <v>3</v>
      </c>
      <c r="D76" s="23">
        <v>2</v>
      </c>
      <c r="E76" s="27">
        <v>4</v>
      </c>
      <c r="F76" s="30" t="s">
        <v>19</v>
      </c>
      <c r="W76" s="33" t="s">
        <v>19</v>
      </c>
    </row>
    <row r="77" spans="2:23" ht="15" thickBot="1" x14ac:dyDescent="0.45">
      <c r="B77" t="str">
        <f>FMEARiskTable[[#This Row],[Severity]]&amp;FMEARiskTable[[#This Row],[Occurance]]&amp;FMEARiskTable[[#This Row],[Detection]]</f>
        <v>325</v>
      </c>
      <c r="C77">
        <v>3</v>
      </c>
      <c r="D77" s="23">
        <v>2</v>
      </c>
      <c r="E77" s="31">
        <v>5</v>
      </c>
      <c r="F77" s="34" t="s">
        <v>19</v>
      </c>
      <c r="W77" s="37" t="s">
        <v>16</v>
      </c>
    </row>
    <row r="78" spans="2:23" x14ac:dyDescent="0.4">
      <c r="B78" t="str">
        <f>FMEARiskTable[[#This Row],[Severity]]&amp;FMEARiskTable[[#This Row],[Occurance]]&amp;FMEARiskTable[[#This Row],[Detection]]</f>
        <v>330</v>
      </c>
      <c r="C78">
        <v>3</v>
      </c>
      <c r="D78" s="23">
        <v>3</v>
      </c>
      <c r="E78" s="53">
        <v>0</v>
      </c>
      <c r="F78" s="34" t="s">
        <v>19</v>
      </c>
      <c r="W78" s="29" t="s">
        <v>15</v>
      </c>
    </row>
    <row r="79" spans="2:23" x14ac:dyDescent="0.4">
      <c r="B79" t="str">
        <f>FMEARiskTable[[#This Row],[Severity]]&amp;FMEARiskTable[[#This Row],[Occurance]]&amp;FMEARiskTable[[#This Row],[Detection]]</f>
        <v>331</v>
      </c>
      <c r="C79">
        <v>3</v>
      </c>
      <c r="D79" s="23">
        <v>3</v>
      </c>
      <c r="E79" s="31">
        <v>1</v>
      </c>
      <c r="F79" s="34" t="s">
        <v>16</v>
      </c>
      <c r="W79" s="33" t="s">
        <v>77</v>
      </c>
    </row>
    <row r="80" spans="2:23" ht="15" thickBot="1" x14ac:dyDescent="0.45">
      <c r="B80" t="str">
        <f>FMEARiskTable[[#This Row],[Severity]]&amp;FMEARiskTable[[#This Row],[Occurance]]&amp;FMEARiskTable[[#This Row],[Detection]]</f>
        <v>332</v>
      </c>
      <c r="C80">
        <v>3</v>
      </c>
      <c r="D80" s="24">
        <v>3</v>
      </c>
      <c r="E80" s="35">
        <v>2</v>
      </c>
      <c r="F80" s="38" t="s">
        <v>16</v>
      </c>
      <c r="W80" s="33" t="s">
        <v>19</v>
      </c>
    </row>
    <row r="81" spans="2:23" x14ac:dyDescent="0.4">
      <c r="B81" t="str">
        <f>FMEARiskTable[[#This Row],[Severity]]&amp;FMEARiskTable[[#This Row],[Occurance]]&amp;FMEARiskTable[[#This Row],[Detection]]</f>
        <v>333</v>
      </c>
      <c r="C81">
        <v>3</v>
      </c>
      <c r="D81" s="23">
        <v>3</v>
      </c>
      <c r="E81" s="27">
        <v>3</v>
      </c>
      <c r="F81" s="28" t="s">
        <v>19</v>
      </c>
      <c r="W81" s="33" t="s">
        <v>19</v>
      </c>
    </row>
    <row r="82" spans="2:23" ht="15" thickBot="1" x14ac:dyDescent="0.45">
      <c r="B82" t="str">
        <f>FMEARiskTable[[#This Row],[Severity]]&amp;FMEARiskTable[[#This Row],[Occurance]]&amp;FMEARiskTable[[#This Row],[Detection]]</f>
        <v>334</v>
      </c>
      <c r="C82">
        <v>3</v>
      </c>
      <c r="D82" s="23">
        <v>3</v>
      </c>
      <c r="E82" s="31">
        <v>4</v>
      </c>
      <c r="F82" s="32" t="s">
        <v>19</v>
      </c>
      <c r="W82" s="37" t="s">
        <v>16</v>
      </c>
    </row>
    <row r="83" spans="2:23" x14ac:dyDescent="0.4">
      <c r="B83" t="str">
        <f>FMEARiskTable[[#This Row],[Severity]]&amp;FMEARiskTable[[#This Row],[Occurance]]&amp;FMEARiskTable[[#This Row],[Detection]]</f>
        <v>335</v>
      </c>
      <c r="C83">
        <v>3</v>
      </c>
      <c r="D83" s="23">
        <v>3</v>
      </c>
      <c r="E83" s="31">
        <v>5</v>
      </c>
      <c r="F83" s="32" t="s">
        <v>19</v>
      </c>
      <c r="W83" s="30" t="s">
        <v>15</v>
      </c>
    </row>
    <row r="84" spans="2:23" x14ac:dyDescent="0.4">
      <c r="B84" t="str">
        <f>FMEARiskTable[[#This Row],[Severity]]&amp;FMEARiskTable[[#This Row],[Occurance]]&amp;FMEARiskTable[[#This Row],[Detection]]</f>
        <v>340</v>
      </c>
      <c r="C84">
        <v>3</v>
      </c>
      <c r="D84" s="23">
        <v>4</v>
      </c>
      <c r="E84" s="53">
        <v>0</v>
      </c>
      <c r="F84" s="32" t="s">
        <v>77</v>
      </c>
      <c r="W84" s="34" t="s">
        <v>15</v>
      </c>
    </row>
    <row r="85" spans="2:23" ht="15" thickBot="1" x14ac:dyDescent="0.45">
      <c r="B85" t="str">
        <f>FMEARiskTable[[#This Row],[Severity]]&amp;FMEARiskTable[[#This Row],[Occurance]]&amp;FMEARiskTable[[#This Row],[Detection]]</f>
        <v>341</v>
      </c>
      <c r="C85">
        <v>3</v>
      </c>
      <c r="D85" s="23">
        <v>4</v>
      </c>
      <c r="E85" s="35">
        <v>1</v>
      </c>
      <c r="F85" s="36" t="s">
        <v>16</v>
      </c>
      <c r="W85" s="34" t="s">
        <v>77</v>
      </c>
    </row>
    <row r="86" spans="2:23" x14ac:dyDescent="0.4">
      <c r="B86" t="str">
        <f>FMEARiskTable[[#This Row],[Severity]]&amp;FMEARiskTable[[#This Row],[Occurance]]&amp;FMEARiskTable[[#This Row],[Detection]]</f>
        <v>342</v>
      </c>
      <c r="C86">
        <v>3</v>
      </c>
      <c r="D86" s="23">
        <v>4</v>
      </c>
      <c r="E86" s="27">
        <v>2</v>
      </c>
      <c r="F86" s="29" t="s">
        <v>19</v>
      </c>
      <c r="W86" s="34" t="s">
        <v>19</v>
      </c>
    </row>
    <row r="87" spans="2:23" ht="15" thickBot="1" x14ac:dyDescent="0.45">
      <c r="B87" t="str">
        <f>FMEARiskTable[[#This Row],[Severity]]&amp;FMEARiskTable[[#This Row],[Occurance]]&amp;FMEARiskTable[[#This Row],[Detection]]</f>
        <v>343</v>
      </c>
      <c r="C87">
        <v>3</v>
      </c>
      <c r="D87" s="23">
        <v>4</v>
      </c>
      <c r="E87" s="31">
        <v>3</v>
      </c>
      <c r="F87" s="33" t="s">
        <v>19</v>
      </c>
      <c r="W87" s="38" t="s">
        <v>19</v>
      </c>
    </row>
    <row r="88" spans="2:23" x14ac:dyDescent="0.4">
      <c r="B88" t="str">
        <f>FMEARiskTable[[#This Row],[Severity]]&amp;FMEARiskTable[[#This Row],[Occurance]]&amp;FMEARiskTable[[#This Row],[Detection]]</f>
        <v>344</v>
      </c>
      <c r="C88">
        <v>3</v>
      </c>
      <c r="D88" s="23">
        <v>4</v>
      </c>
      <c r="E88" s="31">
        <v>4</v>
      </c>
      <c r="F88" s="33" t="s">
        <v>19</v>
      </c>
      <c r="W88" s="28" t="s">
        <v>19</v>
      </c>
    </row>
    <row r="89" spans="2:23" x14ac:dyDescent="0.4">
      <c r="B89" t="str">
        <f>FMEARiskTable[[#This Row],[Severity]]&amp;FMEARiskTable[[#This Row],[Occurance]]&amp;FMEARiskTable[[#This Row],[Detection]]</f>
        <v>345</v>
      </c>
      <c r="C89">
        <v>3</v>
      </c>
      <c r="D89" s="23">
        <v>4</v>
      </c>
      <c r="E89" s="31">
        <v>5</v>
      </c>
      <c r="F89" s="33" t="s">
        <v>77</v>
      </c>
      <c r="W89" s="32" t="s">
        <v>19</v>
      </c>
    </row>
    <row r="90" spans="2:23" ht="15" thickBot="1" x14ac:dyDescent="0.45">
      <c r="B90" t="str">
        <f>FMEARiskTable[[#This Row],[Severity]]&amp;FMEARiskTable[[#This Row],[Occurance]]&amp;FMEARiskTable[[#This Row],[Detection]]</f>
        <v>350</v>
      </c>
      <c r="C90">
        <v>3</v>
      </c>
      <c r="D90" s="23">
        <v>5</v>
      </c>
      <c r="E90" s="54">
        <v>0</v>
      </c>
      <c r="F90" s="37" t="s">
        <v>15</v>
      </c>
      <c r="W90" s="32" t="s">
        <v>16</v>
      </c>
    </row>
    <row r="91" spans="2:23" x14ac:dyDescent="0.4">
      <c r="B91" t="str">
        <f>FMEARiskTable[[#This Row],[Severity]]&amp;FMEARiskTable[[#This Row],[Occurance]]&amp;FMEARiskTable[[#This Row],[Detection]]</f>
        <v>351</v>
      </c>
      <c r="C91">
        <v>3</v>
      </c>
      <c r="D91" s="23">
        <v>5</v>
      </c>
      <c r="E91" s="27">
        <v>1</v>
      </c>
      <c r="F91" s="29" t="s">
        <v>16</v>
      </c>
      <c r="W91" s="32" t="s">
        <v>16</v>
      </c>
    </row>
    <row r="92" spans="2:23" ht="15" thickBot="1" x14ac:dyDescent="0.45">
      <c r="B92" t="str">
        <f>FMEARiskTable[[#This Row],[Severity]]&amp;FMEARiskTable[[#This Row],[Occurance]]&amp;FMEARiskTable[[#This Row],[Detection]]</f>
        <v>352</v>
      </c>
      <c r="C92">
        <v>3</v>
      </c>
      <c r="D92" s="23">
        <v>5</v>
      </c>
      <c r="E92" s="31">
        <v>2</v>
      </c>
      <c r="F92" s="33" t="s">
        <v>19</v>
      </c>
      <c r="W92" s="36" t="s">
        <v>16</v>
      </c>
    </row>
    <row r="93" spans="2:23" x14ac:dyDescent="0.4">
      <c r="B93" t="str">
        <f>FMEARiskTable[[#This Row],[Severity]]&amp;FMEARiskTable[[#This Row],[Occurance]]&amp;FMEARiskTable[[#This Row],[Detection]]</f>
        <v>353</v>
      </c>
      <c r="C93">
        <v>3</v>
      </c>
      <c r="D93" s="23">
        <v>5</v>
      </c>
      <c r="E93" s="31">
        <v>3</v>
      </c>
      <c r="F93" s="33" t="s">
        <v>19</v>
      </c>
      <c r="W93" s="29" t="s">
        <v>77</v>
      </c>
    </row>
    <row r="94" spans="2:23" x14ac:dyDescent="0.4">
      <c r="B94" t="str">
        <f>FMEARiskTable[[#This Row],[Severity]]&amp;FMEARiskTable[[#This Row],[Occurance]]&amp;FMEARiskTable[[#This Row],[Detection]]</f>
        <v>354</v>
      </c>
      <c r="C94">
        <v>3</v>
      </c>
      <c r="D94" s="23">
        <v>5</v>
      </c>
      <c r="E94" s="31">
        <v>4</v>
      </c>
      <c r="F94" s="33" t="s">
        <v>77</v>
      </c>
      <c r="W94" s="33" t="s">
        <v>19</v>
      </c>
    </row>
    <row r="95" spans="2:23" ht="15" thickBot="1" x14ac:dyDescent="0.45">
      <c r="B95" t="str">
        <f>FMEARiskTable[[#This Row],[Severity]]&amp;FMEARiskTable[[#This Row],[Occurance]]&amp;FMEARiskTable[[#This Row],[Detection]]</f>
        <v>355</v>
      </c>
      <c r="C95">
        <v>3</v>
      </c>
      <c r="D95" s="23">
        <v>5</v>
      </c>
      <c r="E95" s="35">
        <v>5</v>
      </c>
      <c r="F95" s="37" t="s">
        <v>15</v>
      </c>
      <c r="W95" s="33" t="s">
        <v>19</v>
      </c>
    </row>
    <row r="96" spans="2:23" x14ac:dyDescent="0.4">
      <c r="B96" t="str">
        <f>FMEARiskTable[[#This Row],[Severity]]&amp;FMEARiskTable[[#This Row],[Occurance]]&amp;FMEARiskTable[[#This Row],[Detection]]</f>
        <v>410</v>
      </c>
      <c r="C96">
        <v>4</v>
      </c>
      <c r="D96" s="23">
        <v>1</v>
      </c>
      <c r="E96" s="51">
        <v>0</v>
      </c>
      <c r="F96" s="29" t="s">
        <v>16</v>
      </c>
      <c r="W96" s="33" t="s">
        <v>19</v>
      </c>
    </row>
    <row r="97" spans="2:23" ht="15" thickBot="1" x14ac:dyDescent="0.45">
      <c r="B97" t="str">
        <f>FMEARiskTable[[#This Row],[Severity]]&amp;FMEARiskTable[[#This Row],[Occurance]]&amp;FMEARiskTable[[#This Row],[Detection]]</f>
        <v>411</v>
      </c>
      <c r="C97">
        <v>4</v>
      </c>
      <c r="D97" s="23">
        <v>1</v>
      </c>
      <c r="E97" s="31">
        <v>1</v>
      </c>
      <c r="F97" s="33" t="s">
        <v>16</v>
      </c>
      <c r="W97" s="37" t="s">
        <v>16</v>
      </c>
    </row>
    <row r="98" spans="2:23" x14ac:dyDescent="0.4">
      <c r="B98" t="str">
        <f>FMEARiskTable[[#This Row],[Severity]]&amp;FMEARiskTable[[#This Row],[Occurance]]&amp;FMEARiskTable[[#This Row],[Detection]]</f>
        <v>412</v>
      </c>
      <c r="C98">
        <v>4</v>
      </c>
      <c r="D98" s="23">
        <v>1</v>
      </c>
      <c r="E98" s="31">
        <v>2</v>
      </c>
      <c r="F98" s="33" t="s">
        <v>16</v>
      </c>
      <c r="W98" s="29" t="s">
        <v>15</v>
      </c>
    </row>
    <row r="99" spans="2:23" x14ac:dyDescent="0.4">
      <c r="B99" t="str">
        <f>FMEARiskTable[[#This Row],[Severity]]&amp;FMEARiskTable[[#This Row],[Occurance]]&amp;FMEARiskTable[[#This Row],[Detection]]</f>
        <v>413</v>
      </c>
      <c r="C99">
        <v>4</v>
      </c>
      <c r="D99" s="23">
        <v>1</v>
      </c>
      <c r="E99" s="31">
        <v>3</v>
      </c>
      <c r="F99" s="33" t="s">
        <v>16</v>
      </c>
      <c r="W99" s="33" t="s">
        <v>77</v>
      </c>
    </row>
    <row r="100" spans="2:23" ht="15" thickBot="1" x14ac:dyDescent="0.45">
      <c r="B100" t="str">
        <f>FMEARiskTable[[#This Row],[Severity]]&amp;FMEARiskTable[[#This Row],[Occurance]]&amp;FMEARiskTable[[#This Row],[Detection]]</f>
        <v>414</v>
      </c>
      <c r="C100">
        <v>4</v>
      </c>
      <c r="D100" s="23">
        <v>1</v>
      </c>
      <c r="E100" s="35">
        <v>4</v>
      </c>
      <c r="F100" s="37" t="s">
        <v>16</v>
      </c>
      <c r="W100" s="33" t="s">
        <v>19</v>
      </c>
    </row>
    <row r="101" spans="2:23" x14ac:dyDescent="0.4">
      <c r="B101" t="str">
        <f>FMEARiskTable[[#This Row],[Severity]]&amp;FMEARiskTable[[#This Row],[Occurance]]&amp;FMEARiskTable[[#This Row],[Detection]]</f>
        <v>415</v>
      </c>
      <c r="C101">
        <v>4</v>
      </c>
      <c r="D101" s="23">
        <v>1</v>
      </c>
      <c r="E101" s="27">
        <v>5</v>
      </c>
      <c r="F101" s="30" t="s">
        <v>16</v>
      </c>
      <c r="W101" s="33" t="s">
        <v>19</v>
      </c>
    </row>
    <row r="102" spans="2:23" ht="15" thickBot="1" x14ac:dyDescent="0.45">
      <c r="B102" t="str">
        <f>FMEARiskTable[[#This Row],[Severity]]&amp;FMEARiskTable[[#This Row],[Occurance]]&amp;FMEARiskTable[[#This Row],[Detection]]</f>
        <v>420</v>
      </c>
      <c r="C102">
        <v>4</v>
      </c>
      <c r="D102" s="23">
        <v>2</v>
      </c>
      <c r="E102" s="53">
        <v>0</v>
      </c>
      <c r="F102" s="34" t="s">
        <v>19</v>
      </c>
      <c r="W102" s="37" t="s">
        <v>16</v>
      </c>
    </row>
    <row r="103" spans="2:23" x14ac:dyDescent="0.4">
      <c r="B103" t="str">
        <f>FMEARiskTable[[#This Row],[Severity]]&amp;FMEARiskTable[[#This Row],[Occurance]]&amp;FMEARiskTable[[#This Row],[Detection]]</f>
        <v>421</v>
      </c>
      <c r="C103">
        <v>4</v>
      </c>
      <c r="D103" s="23">
        <v>2</v>
      </c>
      <c r="E103" s="31">
        <v>1</v>
      </c>
      <c r="F103" s="34" t="s">
        <v>16</v>
      </c>
      <c r="W103" s="29" t="s">
        <v>15</v>
      </c>
    </row>
    <row r="104" spans="2:23" x14ac:dyDescent="0.4">
      <c r="B104" t="str">
        <f>FMEARiskTable[[#This Row],[Severity]]&amp;FMEARiskTable[[#This Row],[Occurance]]&amp;FMEARiskTable[[#This Row],[Detection]]</f>
        <v>422</v>
      </c>
      <c r="C104">
        <v>4</v>
      </c>
      <c r="D104" s="23">
        <v>2</v>
      </c>
      <c r="E104" s="31">
        <v>2</v>
      </c>
      <c r="F104" s="34" t="s">
        <v>16</v>
      </c>
      <c r="W104" s="33" t="s">
        <v>15</v>
      </c>
    </row>
    <row r="105" spans="2:23" ht="15" thickBot="1" x14ac:dyDescent="0.45">
      <c r="B105" t="str">
        <f>FMEARiskTable[[#This Row],[Severity]]&amp;FMEARiskTable[[#This Row],[Occurance]]&amp;FMEARiskTable[[#This Row],[Detection]]</f>
        <v>423</v>
      </c>
      <c r="C105">
        <v>4</v>
      </c>
      <c r="D105" s="24">
        <v>2</v>
      </c>
      <c r="E105" s="35">
        <v>3</v>
      </c>
      <c r="F105" s="38" t="s">
        <v>19</v>
      </c>
      <c r="W105" s="33" t="s">
        <v>77</v>
      </c>
    </row>
    <row r="106" spans="2:23" x14ac:dyDescent="0.4">
      <c r="B106" t="str">
        <f>FMEARiskTable[[#This Row],[Severity]]&amp;FMEARiskTable[[#This Row],[Occurance]]&amp;FMEARiskTable[[#This Row],[Detection]]</f>
        <v>424</v>
      </c>
      <c r="C106">
        <v>4</v>
      </c>
      <c r="D106" s="23">
        <v>2</v>
      </c>
      <c r="E106" s="27">
        <v>4</v>
      </c>
      <c r="F106" s="28" t="s">
        <v>19</v>
      </c>
      <c r="W106" s="33" t="s">
        <v>19</v>
      </c>
    </row>
    <row r="107" spans="2:23" ht="15" thickBot="1" x14ac:dyDescent="0.45">
      <c r="B107" t="str">
        <f>FMEARiskTable[[#This Row],[Severity]]&amp;FMEARiskTable[[#This Row],[Occurance]]&amp;FMEARiskTable[[#This Row],[Detection]]</f>
        <v>425</v>
      </c>
      <c r="C107">
        <v>4</v>
      </c>
      <c r="D107" s="23">
        <v>2</v>
      </c>
      <c r="E107" s="31">
        <v>5</v>
      </c>
      <c r="F107" s="32" t="s">
        <v>19</v>
      </c>
      <c r="W107" s="37" t="s">
        <v>19</v>
      </c>
    </row>
    <row r="108" spans="2:23" x14ac:dyDescent="0.4">
      <c r="B108" t="str">
        <f>FMEARiskTable[[#This Row],[Severity]]&amp;FMEARiskTable[[#This Row],[Occurance]]&amp;FMEARiskTable[[#This Row],[Detection]]</f>
        <v>430</v>
      </c>
      <c r="C108">
        <v>4</v>
      </c>
      <c r="D108" s="23">
        <v>3</v>
      </c>
      <c r="E108" s="53">
        <v>0</v>
      </c>
      <c r="F108" s="32" t="s">
        <v>77</v>
      </c>
      <c r="W108" s="30" t="s">
        <v>15</v>
      </c>
    </row>
    <row r="109" spans="2:23" x14ac:dyDescent="0.4">
      <c r="B109" t="str">
        <f>FMEARiskTable[[#This Row],[Severity]]&amp;FMEARiskTable[[#This Row],[Occurance]]&amp;FMEARiskTable[[#This Row],[Detection]]</f>
        <v>431</v>
      </c>
      <c r="C109">
        <v>4</v>
      </c>
      <c r="D109" s="23">
        <v>3</v>
      </c>
      <c r="E109" s="31">
        <v>1</v>
      </c>
      <c r="F109" s="32" t="s">
        <v>16</v>
      </c>
      <c r="W109" s="34" t="s">
        <v>15</v>
      </c>
    </row>
    <row r="110" spans="2:23" ht="15" thickBot="1" x14ac:dyDescent="0.45">
      <c r="B110" t="str">
        <f>FMEARiskTable[[#This Row],[Severity]]&amp;FMEARiskTable[[#This Row],[Occurance]]&amp;FMEARiskTable[[#This Row],[Detection]]</f>
        <v>432</v>
      </c>
      <c r="C110">
        <v>4</v>
      </c>
      <c r="D110" s="23">
        <v>3</v>
      </c>
      <c r="E110" s="35">
        <v>2</v>
      </c>
      <c r="F110" s="36" t="s">
        <v>19</v>
      </c>
      <c r="W110" s="34" t="s">
        <v>15</v>
      </c>
    </row>
    <row r="111" spans="2:23" x14ac:dyDescent="0.4">
      <c r="B111" t="str">
        <f>FMEARiskTable[[#This Row],[Severity]]&amp;FMEARiskTable[[#This Row],[Occurance]]&amp;FMEARiskTable[[#This Row],[Detection]]</f>
        <v>433</v>
      </c>
      <c r="C111">
        <v>4</v>
      </c>
      <c r="D111" s="23">
        <v>3</v>
      </c>
      <c r="E111" s="27">
        <v>3</v>
      </c>
      <c r="F111" s="29" t="s">
        <v>19</v>
      </c>
      <c r="W111" s="34" t="s">
        <v>77</v>
      </c>
    </row>
    <row r="112" spans="2:23" ht="15" thickBot="1" x14ac:dyDescent="0.45">
      <c r="B112" t="str">
        <f>FMEARiskTable[[#This Row],[Severity]]&amp;FMEARiskTable[[#This Row],[Occurance]]&amp;FMEARiskTable[[#This Row],[Detection]]</f>
        <v>434</v>
      </c>
      <c r="C112">
        <v>4</v>
      </c>
      <c r="D112" s="23">
        <v>3</v>
      </c>
      <c r="E112" s="31">
        <v>4</v>
      </c>
      <c r="F112" s="33" t="s">
        <v>19</v>
      </c>
      <c r="W112" s="38" t="s">
        <v>19</v>
      </c>
    </row>
    <row r="113" spans="2:6" x14ac:dyDescent="0.4">
      <c r="B113" t="str">
        <f>FMEARiskTable[[#This Row],[Severity]]&amp;FMEARiskTable[[#This Row],[Occurance]]&amp;FMEARiskTable[[#This Row],[Detection]]</f>
        <v>435</v>
      </c>
      <c r="C113">
        <v>4</v>
      </c>
      <c r="D113" s="23">
        <v>3</v>
      </c>
      <c r="E113" s="31">
        <v>5</v>
      </c>
      <c r="F113" s="33" t="s">
        <v>77</v>
      </c>
    </row>
    <row r="114" spans="2:6" x14ac:dyDescent="0.4">
      <c r="B114" t="str">
        <f>FMEARiskTable[[#This Row],[Severity]]&amp;FMEARiskTable[[#This Row],[Occurance]]&amp;FMEARiskTable[[#This Row],[Detection]]</f>
        <v>440</v>
      </c>
      <c r="C114">
        <v>4</v>
      </c>
      <c r="D114" s="23">
        <v>4</v>
      </c>
      <c r="E114" s="53">
        <v>0</v>
      </c>
      <c r="F114" s="33" t="s">
        <v>15</v>
      </c>
    </row>
    <row r="115" spans="2:6" ht="15" thickBot="1" x14ac:dyDescent="0.45">
      <c r="B115" t="str">
        <f>FMEARiskTable[[#This Row],[Severity]]&amp;FMEARiskTable[[#This Row],[Occurance]]&amp;FMEARiskTable[[#This Row],[Detection]]</f>
        <v>441</v>
      </c>
      <c r="C115">
        <v>4</v>
      </c>
      <c r="D115" s="23">
        <v>4</v>
      </c>
      <c r="E115" s="35">
        <v>1</v>
      </c>
      <c r="F115" s="37" t="s">
        <v>16</v>
      </c>
    </row>
    <row r="116" spans="2:6" x14ac:dyDescent="0.4">
      <c r="B116" t="str">
        <f>FMEARiskTable[[#This Row],[Severity]]&amp;FMEARiskTable[[#This Row],[Occurance]]&amp;FMEARiskTable[[#This Row],[Detection]]</f>
        <v>442</v>
      </c>
      <c r="C116">
        <v>4</v>
      </c>
      <c r="D116" s="23">
        <v>4</v>
      </c>
      <c r="E116" s="27">
        <v>2</v>
      </c>
      <c r="F116" s="29" t="s">
        <v>19</v>
      </c>
    </row>
    <row r="117" spans="2:6" x14ac:dyDescent="0.4">
      <c r="B117" t="str">
        <f>FMEARiskTable[[#This Row],[Severity]]&amp;FMEARiskTable[[#This Row],[Occurance]]&amp;FMEARiskTable[[#This Row],[Detection]]</f>
        <v>443</v>
      </c>
      <c r="C117">
        <v>4</v>
      </c>
      <c r="D117" s="23">
        <v>4</v>
      </c>
      <c r="E117" s="31">
        <v>3</v>
      </c>
      <c r="F117" s="33" t="s">
        <v>19</v>
      </c>
    </row>
    <row r="118" spans="2:6" x14ac:dyDescent="0.4">
      <c r="B118" t="str">
        <f>FMEARiskTable[[#This Row],[Severity]]&amp;FMEARiskTable[[#This Row],[Occurance]]&amp;FMEARiskTable[[#This Row],[Detection]]</f>
        <v>444</v>
      </c>
      <c r="C118">
        <v>4</v>
      </c>
      <c r="D118" s="23">
        <v>4</v>
      </c>
      <c r="E118" s="31">
        <v>4</v>
      </c>
      <c r="F118" s="33" t="s">
        <v>77</v>
      </c>
    </row>
    <row r="119" spans="2:6" x14ac:dyDescent="0.4">
      <c r="B119" t="str">
        <f>FMEARiskTable[[#This Row],[Severity]]&amp;FMEARiskTable[[#This Row],[Occurance]]&amp;FMEARiskTable[[#This Row],[Detection]]</f>
        <v>445</v>
      </c>
      <c r="C119">
        <v>4</v>
      </c>
      <c r="D119" s="23">
        <v>4</v>
      </c>
      <c r="E119" s="31">
        <v>5</v>
      </c>
      <c r="F119" s="33" t="s">
        <v>15</v>
      </c>
    </row>
    <row r="120" spans="2:6" ht="15" thickBot="1" x14ac:dyDescent="0.45">
      <c r="B120" t="str">
        <f>FMEARiskTable[[#This Row],[Severity]]&amp;FMEARiskTable[[#This Row],[Occurance]]&amp;FMEARiskTable[[#This Row],[Detection]]</f>
        <v>450</v>
      </c>
      <c r="C120">
        <v>4</v>
      </c>
      <c r="D120" s="23">
        <v>5</v>
      </c>
      <c r="E120" s="54">
        <v>0</v>
      </c>
      <c r="F120" s="37" t="s">
        <v>15</v>
      </c>
    </row>
    <row r="121" spans="2:6" x14ac:dyDescent="0.4">
      <c r="B121" t="str">
        <f>FMEARiskTable[[#This Row],[Severity]]&amp;FMEARiskTable[[#This Row],[Occurance]]&amp;FMEARiskTable[[#This Row],[Detection]]</f>
        <v>451</v>
      </c>
      <c r="C121">
        <v>4</v>
      </c>
      <c r="D121" s="23">
        <v>5</v>
      </c>
      <c r="E121" s="27">
        <v>1</v>
      </c>
      <c r="F121" s="29" t="s">
        <v>19</v>
      </c>
    </row>
    <row r="122" spans="2:6" x14ac:dyDescent="0.4">
      <c r="B122" t="str">
        <f>FMEARiskTable[[#This Row],[Severity]]&amp;FMEARiskTable[[#This Row],[Occurance]]&amp;FMEARiskTable[[#This Row],[Detection]]</f>
        <v>452</v>
      </c>
      <c r="C122">
        <v>4</v>
      </c>
      <c r="D122" s="23">
        <v>5</v>
      </c>
      <c r="E122" s="31">
        <v>2</v>
      </c>
      <c r="F122" s="33" t="s">
        <v>19</v>
      </c>
    </row>
    <row r="123" spans="2:6" x14ac:dyDescent="0.4">
      <c r="B123" t="str">
        <f>FMEARiskTable[[#This Row],[Severity]]&amp;FMEARiskTable[[#This Row],[Occurance]]&amp;FMEARiskTable[[#This Row],[Detection]]</f>
        <v>453</v>
      </c>
      <c r="C123">
        <v>4</v>
      </c>
      <c r="D123" s="23">
        <v>5</v>
      </c>
      <c r="E123" s="31">
        <v>3</v>
      </c>
      <c r="F123" s="33" t="s">
        <v>77</v>
      </c>
    </row>
    <row r="124" spans="2:6" x14ac:dyDescent="0.4">
      <c r="B124" t="str">
        <f>FMEARiskTable[[#This Row],[Severity]]&amp;FMEARiskTable[[#This Row],[Occurance]]&amp;FMEARiskTable[[#This Row],[Detection]]</f>
        <v>454</v>
      </c>
      <c r="C124">
        <v>4</v>
      </c>
      <c r="D124" s="23">
        <v>5</v>
      </c>
      <c r="E124" s="31">
        <v>4</v>
      </c>
      <c r="F124" s="33" t="s">
        <v>15</v>
      </c>
    </row>
    <row r="125" spans="2:6" ht="15" thickBot="1" x14ac:dyDescent="0.45">
      <c r="B125" t="str">
        <f>FMEARiskTable[[#This Row],[Severity]]&amp;FMEARiskTable[[#This Row],[Occurance]]&amp;FMEARiskTable[[#This Row],[Detection]]</f>
        <v>455</v>
      </c>
      <c r="C125">
        <v>4</v>
      </c>
      <c r="D125" s="23">
        <v>5</v>
      </c>
      <c r="E125" s="35">
        <v>5</v>
      </c>
      <c r="F125" s="37" t="s">
        <v>15</v>
      </c>
    </row>
    <row r="126" spans="2:6" x14ac:dyDescent="0.4">
      <c r="B126" t="str">
        <f>FMEARiskTable[[#This Row],[Severity]]&amp;FMEARiskTable[[#This Row],[Occurance]]&amp;FMEARiskTable[[#This Row],[Detection]]</f>
        <v>510</v>
      </c>
      <c r="C126">
        <v>5</v>
      </c>
      <c r="D126" s="23">
        <v>1</v>
      </c>
      <c r="E126" s="51">
        <v>0</v>
      </c>
      <c r="F126" s="30" t="s">
        <v>19</v>
      </c>
    </row>
    <row r="127" spans="2:6" x14ac:dyDescent="0.4">
      <c r="B127" t="str">
        <f>FMEARiskTable[[#This Row],[Severity]]&amp;FMEARiskTable[[#This Row],[Occurance]]&amp;FMEARiskTable[[#This Row],[Detection]]</f>
        <v>511</v>
      </c>
      <c r="C127">
        <v>5</v>
      </c>
      <c r="D127" s="23">
        <v>1</v>
      </c>
      <c r="E127" s="31">
        <v>1</v>
      </c>
      <c r="F127" s="34" t="s">
        <v>16</v>
      </c>
    </row>
    <row r="128" spans="2:6" x14ac:dyDescent="0.4">
      <c r="B128" t="str">
        <f>FMEARiskTable[[#This Row],[Severity]]&amp;FMEARiskTable[[#This Row],[Occurance]]&amp;FMEARiskTable[[#This Row],[Detection]]</f>
        <v>512</v>
      </c>
      <c r="C128">
        <v>5</v>
      </c>
      <c r="D128" s="23">
        <v>1</v>
      </c>
      <c r="E128" s="31">
        <v>2</v>
      </c>
      <c r="F128" s="34" t="s">
        <v>16</v>
      </c>
    </row>
    <row r="129" spans="2:6" x14ac:dyDescent="0.4">
      <c r="B129" t="str">
        <f>FMEARiskTable[[#This Row],[Severity]]&amp;FMEARiskTable[[#This Row],[Occurance]]&amp;FMEARiskTable[[#This Row],[Detection]]</f>
        <v>513</v>
      </c>
      <c r="C129">
        <v>5</v>
      </c>
      <c r="D129" s="23">
        <v>1</v>
      </c>
      <c r="E129" s="31">
        <v>3</v>
      </c>
      <c r="F129" s="34" t="s">
        <v>16</v>
      </c>
    </row>
    <row r="130" spans="2:6" ht="15" thickBot="1" x14ac:dyDescent="0.45">
      <c r="B130" t="str">
        <f>FMEARiskTable[[#This Row],[Severity]]&amp;FMEARiskTable[[#This Row],[Occurance]]&amp;FMEARiskTable[[#This Row],[Detection]]</f>
        <v>514</v>
      </c>
      <c r="C130">
        <v>5</v>
      </c>
      <c r="D130" s="24">
        <v>1</v>
      </c>
      <c r="E130" s="35">
        <v>4</v>
      </c>
      <c r="F130" s="38" t="s">
        <v>19</v>
      </c>
    </row>
    <row r="131" spans="2:6" ht="15" thickBot="1" x14ac:dyDescent="0.45">
      <c r="B131" t="str">
        <f>FMEARiskTable[[#This Row],[Severity]]&amp;FMEARiskTable[[#This Row],[Occurance]]&amp;FMEARiskTable[[#This Row],[Detection]]</f>
        <v>515</v>
      </c>
      <c r="C131">
        <v>5</v>
      </c>
      <c r="D131" s="23">
        <v>1</v>
      </c>
      <c r="E131" s="52">
        <v>5</v>
      </c>
      <c r="F131" s="25" t="s">
        <v>19</v>
      </c>
    </row>
    <row r="132" spans="2:6" ht="15" thickBot="1" x14ac:dyDescent="0.45">
      <c r="B132" t="str">
        <f>FMEARiskTable[[#This Row],[Severity]]&amp;FMEARiskTable[[#This Row],[Occurance]]&amp;FMEARiskTable[[#This Row],[Detection]]</f>
        <v>520</v>
      </c>
      <c r="C132">
        <v>5</v>
      </c>
      <c r="D132" s="23">
        <v>2</v>
      </c>
      <c r="E132">
        <v>0</v>
      </c>
      <c r="F132" s="25" t="s">
        <v>77</v>
      </c>
    </row>
    <row r="133" spans="2:6" ht="15" thickBot="1" x14ac:dyDescent="0.45">
      <c r="B133" t="str">
        <f>FMEARiskTable[[#This Row],[Severity]]&amp;FMEARiskTable[[#This Row],[Occurance]]&amp;FMEARiskTable[[#This Row],[Detection]]</f>
        <v>521</v>
      </c>
      <c r="C133">
        <v>5</v>
      </c>
      <c r="D133" s="23">
        <v>2</v>
      </c>
      <c r="E133" s="52">
        <v>1</v>
      </c>
      <c r="F133" s="25" t="s">
        <v>16</v>
      </c>
    </row>
    <row r="134" spans="2:6" ht="15" thickBot="1" x14ac:dyDescent="0.45">
      <c r="B134" t="str">
        <f>FMEARiskTable[[#This Row],[Severity]]&amp;FMEARiskTable[[#This Row],[Occurance]]&amp;FMEARiskTable[[#This Row],[Detection]]</f>
        <v>522</v>
      </c>
      <c r="C134">
        <v>5</v>
      </c>
      <c r="D134" s="23">
        <v>2</v>
      </c>
      <c r="E134" s="52">
        <v>2</v>
      </c>
      <c r="F134" s="25" t="s">
        <v>19</v>
      </c>
    </row>
    <row r="135" spans="2:6" ht="15" thickBot="1" x14ac:dyDescent="0.45">
      <c r="B135" t="str">
        <f>FMEARiskTable[[#This Row],[Severity]]&amp;FMEARiskTable[[#This Row],[Occurance]]&amp;FMEARiskTable[[#This Row],[Detection]]</f>
        <v>523</v>
      </c>
      <c r="C135">
        <v>5</v>
      </c>
      <c r="D135" s="23">
        <v>2</v>
      </c>
      <c r="E135" s="52">
        <v>3</v>
      </c>
      <c r="F135" s="25" t="s">
        <v>19</v>
      </c>
    </row>
    <row r="136" spans="2:6" ht="15" thickBot="1" x14ac:dyDescent="0.45">
      <c r="B136" t="str">
        <f>FMEARiskTable[[#This Row],[Severity]]&amp;FMEARiskTable[[#This Row],[Occurance]]&amp;FMEARiskTable[[#This Row],[Detection]]</f>
        <v>524</v>
      </c>
      <c r="C136">
        <v>5</v>
      </c>
      <c r="D136" s="23">
        <v>2</v>
      </c>
      <c r="E136" s="52">
        <v>4</v>
      </c>
      <c r="F136" s="25" t="s">
        <v>19</v>
      </c>
    </row>
    <row r="137" spans="2:6" ht="15" thickBot="1" x14ac:dyDescent="0.45">
      <c r="B137" t="str">
        <f>FMEARiskTable[[#This Row],[Severity]]&amp;FMEARiskTable[[#This Row],[Occurance]]&amp;FMEARiskTable[[#This Row],[Detection]]</f>
        <v>525</v>
      </c>
      <c r="C137">
        <v>5</v>
      </c>
      <c r="D137" s="23">
        <v>2</v>
      </c>
      <c r="E137" s="52">
        <v>5</v>
      </c>
      <c r="F137" s="25" t="s">
        <v>77</v>
      </c>
    </row>
    <row r="138" spans="2:6" ht="15" thickBot="1" x14ac:dyDescent="0.45">
      <c r="B138" t="str">
        <f>FMEARiskTable[[#This Row],[Severity]]&amp;FMEARiskTable[[#This Row],[Occurance]]&amp;FMEARiskTable[[#This Row],[Detection]]</f>
        <v>530</v>
      </c>
      <c r="C138">
        <v>5</v>
      </c>
      <c r="D138" s="23">
        <v>3</v>
      </c>
      <c r="E138">
        <v>0</v>
      </c>
      <c r="F138" s="25" t="s">
        <v>15</v>
      </c>
    </row>
    <row r="139" spans="2:6" ht="15" thickBot="1" x14ac:dyDescent="0.45">
      <c r="B139" t="str">
        <f>FMEARiskTable[[#This Row],[Severity]]&amp;FMEARiskTable[[#This Row],[Occurance]]&amp;FMEARiskTable[[#This Row],[Detection]]</f>
        <v>531</v>
      </c>
      <c r="C139">
        <v>5</v>
      </c>
      <c r="D139" s="23">
        <v>3</v>
      </c>
      <c r="E139" s="52">
        <v>1</v>
      </c>
      <c r="F139" s="25" t="s">
        <v>16</v>
      </c>
    </row>
    <row r="140" spans="2:6" ht="15" thickBot="1" x14ac:dyDescent="0.45">
      <c r="B140" t="str">
        <f>FMEARiskTable[[#This Row],[Severity]]&amp;FMEARiskTable[[#This Row],[Occurance]]&amp;FMEARiskTable[[#This Row],[Detection]]</f>
        <v>532</v>
      </c>
      <c r="C140">
        <v>5</v>
      </c>
      <c r="D140" s="23">
        <v>3</v>
      </c>
      <c r="E140" s="52">
        <v>2</v>
      </c>
      <c r="F140" s="25" t="s">
        <v>19</v>
      </c>
    </row>
    <row r="141" spans="2:6" ht="15" thickBot="1" x14ac:dyDescent="0.45">
      <c r="B141" t="str">
        <f>FMEARiskTable[[#This Row],[Severity]]&amp;FMEARiskTable[[#This Row],[Occurance]]&amp;FMEARiskTable[[#This Row],[Detection]]</f>
        <v>533</v>
      </c>
      <c r="C141">
        <v>5</v>
      </c>
      <c r="D141" s="23">
        <v>3</v>
      </c>
      <c r="E141" s="52">
        <v>3</v>
      </c>
      <c r="F141" s="25" t="s">
        <v>19</v>
      </c>
    </row>
    <row r="142" spans="2:6" ht="15" thickBot="1" x14ac:dyDescent="0.45">
      <c r="B142" t="str">
        <f>FMEARiskTable[[#This Row],[Severity]]&amp;FMEARiskTable[[#This Row],[Occurance]]&amp;FMEARiskTable[[#This Row],[Detection]]</f>
        <v>534</v>
      </c>
      <c r="C142">
        <v>5</v>
      </c>
      <c r="D142" s="23">
        <v>3</v>
      </c>
      <c r="E142" s="52">
        <v>4</v>
      </c>
      <c r="F142" s="25" t="s">
        <v>77</v>
      </c>
    </row>
    <row r="143" spans="2:6" ht="15" thickBot="1" x14ac:dyDescent="0.45">
      <c r="B143" t="str">
        <f>FMEARiskTable[[#This Row],[Severity]]&amp;FMEARiskTable[[#This Row],[Occurance]]&amp;FMEARiskTable[[#This Row],[Detection]]</f>
        <v>535</v>
      </c>
      <c r="C143">
        <v>5</v>
      </c>
      <c r="D143" s="23">
        <v>3</v>
      </c>
      <c r="E143" s="52">
        <v>5</v>
      </c>
      <c r="F143" s="25" t="s">
        <v>15</v>
      </c>
    </row>
    <row r="144" spans="2:6" ht="15" thickBot="1" x14ac:dyDescent="0.45">
      <c r="B144" t="str">
        <f>FMEARiskTable[[#This Row],[Severity]]&amp;FMEARiskTable[[#This Row],[Occurance]]&amp;FMEARiskTable[[#This Row],[Detection]]</f>
        <v>540</v>
      </c>
      <c r="C144">
        <v>5</v>
      </c>
      <c r="D144" s="23">
        <v>4</v>
      </c>
      <c r="E144">
        <v>0</v>
      </c>
      <c r="F144" s="25" t="s">
        <v>15</v>
      </c>
    </row>
    <row r="145" spans="2:6" ht="15" thickBot="1" x14ac:dyDescent="0.45">
      <c r="B145" t="str">
        <f>FMEARiskTable[[#This Row],[Severity]]&amp;FMEARiskTable[[#This Row],[Occurance]]&amp;FMEARiskTable[[#This Row],[Detection]]</f>
        <v>541</v>
      </c>
      <c r="C145">
        <v>5</v>
      </c>
      <c r="D145" s="23">
        <v>4</v>
      </c>
      <c r="E145" s="52">
        <v>1</v>
      </c>
      <c r="F145" s="25" t="s">
        <v>19</v>
      </c>
    </row>
    <row r="146" spans="2:6" ht="15" thickBot="1" x14ac:dyDescent="0.45">
      <c r="B146" t="str">
        <f>FMEARiskTable[[#This Row],[Severity]]&amp;FMEARiskTable[[#This Row],[Occurance]]&amp;FMEARiskTable[[#This Row],[Detection]]</f>
        <v>542</v>
      </c>
      <c r="C146">
        <v>5</v>
      </c>
      <c r="D146" s="23">
        <v>4</v>
      </c>
      <c r="E146" s="52">
        <v>2</v>
      </c>
      <c r="F146" s="25" t="s">
        <v>19</v>
      </c>
    </row>
    <row r="147" spans="2:6" ht="15" thickBot="1" x14ac:dyDescent="0.45">
      <c r="B147" t="str">
        <f>FMEARiskTable[[#This Row],[Severity]]&amp;FMEARiskTable[[#This Row],[Occurance]]&amp;FMEARiskTable[[#This Row],[Detection]]</f>
        <v>543</v>
      </c>
      <c r="C147">
        <v>5</v>
      </c>
      <c r="D147" s="23">
        <v>4</v>
      </c>
      <c r="E147" s="52">
        <v>3</v>
      </c>
      <c r="F147" s="25" t="s">
        <v>77</v>
      </c>
    </row>
    <row r="148" spans="2:6" ht="15" thickBot="1" x14ac:dyDescent="0.45">
      <c r="B148" t="str">
        <f>FMEARiskTable[[#This Row],[Severity]]&amp;FMEARiskTable[[#This Row],[Occurance]]&amp;FMEARiskTable[[#This Row],[Detection]]</f>
        <v>544</v>
      </c>
      <c r="C148">
        <v>5</v>
      </c>
      <c r="D148" s="23">
        <v>4</v>
      </c>
      <c r="E148" s="52">
        <v>4</v>
      </c>
      <c r="F148" s="25" t="s">
        <v>15</v>
      </c>
    </row>
    <row r="149" spans="2:6" ht="15" thickBot="1" x14ac:dyDescent="0.45">
      <c r="B149" t="str">
        <f>FMEARiskTable[[#This Row],[Severity]]&amp;FMEARiskTable[[#This Row],[Occurance]]&amp;FMEARiskTable[[#This Row],[Detection]]</f>
        <v>545</v>
      </c>
      <c r="C149">
        <v>5</v>
      </c>
      <c r="D149" s="23">
        <v>4</v>
      </c>
      <c r="E149" s="52">
        <v>5</v>
      </c>
      <c r="F149" s="25" t="s">
        <v>15</v>
      </c>
    </row>
    <row r="150" spans="2:6" ht="15" thickBot="1" x14ac:dyDescent="0.45">
      <c r="B150" t="str">
        <f>FMEARiskTable[[#This Row],[Severity]]&amp;FMEARiskTable[[#This Row],[Occurance]]&amp;FMEARiskTable[[#This Row],[Detection]]</f>
        <v>550</v>
      </c>
      <c r="C150">
        <v>5</v>
      </c>
      <c r="D150" s="23">
        <v>5</v>
      </c>
      <c r="E150">
        <v>0</v>
      </c>
      <c r="F150" s="25" t="s">
        <v>15</v>
      </c>
    </row>
    <row r="151" spans="2:6" ht="15" thickBot="1" x14ac:dyDescent="0.45">
      <c r="B151" t="str">
        <f>FMEARiskTable[[#This Row],[Severity]]&amp;FMEARiskTable[[#This Row],[Occurance]]&amp;FMEARiskTable[[#This Row],[Detection]]</f>
        <v>551</v>
      </c>
      <c r="C151">
        <v>5</v>
      </c>
      <c r="D151" s="23">
        <v>5</v>
      </c>
      <c r="E151" s="52">
        <v>1</v>
      </c>
      <c r="F151" s="25" t="s">
        <v>19</v>
      </c>
    </row>
    <row r="152" spans="2:6" ht="15" thickBot="1" x14ac:dyDescent="0.45">
      <c r="B152" t="str">
        <f>FMEARiskTable[[#This Row],[Severity]]&amp;FMEARiskTable[[#This Row],[Occurance]]&amp;FMEARiskTable[[#This Row],[Detection]]</f>
        <v>552</v>
      </c>
      <c r="C152">
        <v>5</v>
      </c>
      <c r="D152" s="23">
        <v>5</v>
      </c>
      <c r="E152" s="52">
        <v>2</v>
      </c>
      <c r="F152" s="25" t="s">
        <v>77</v>
      </c>
    </row>
    <row r="153" spans="2:6" ht="15" thickBot="1" x14ac:dyDescent="0.45">
      <c r="B153" t="str">
        <f>FMEARiskTable[[#This Row],[Severity]]&amp;FMEARiskTable[[#This Row],[Occurance]]&amp;FMEARiskTable[[#This Row],[Detection]]</f>
        <v>553</v>
      </c>
      <c r="C153">
        <v>5</v>
      </c>
      <c r="D153" s="23">
        <v>5</v>
      </c>
      <c r="E153" s="52">
        <v>3</v>
      </c>
      <c r="F153" s="25" t="s">
        <v>15</v>
      </c>
    </row>
    <row r="154" spans="2:6" ht="15" thickBot="1" x14ac:dyDescent="0.45">
      <c r="B154" t="str">
        <f>FMEARiskTable[[#This Row],[Severity]]&amp;FMEARiskTable[[#This Row],[Occurance]]&amp;FMEARiskTable[[#This Row],[Detection]]</f>
        <v>554</v>
      </c>
      <c r="C154">
        <v>5</v>
      </c>
      <c r="D154" s="23">
        <v>5</v>
      </c>
      <c r="E154" s="52">
        <v>4</v>
      </c>
      <c r="F154" s="25" t="s">
        <v>15</v>
      </c>
    </row>
    <row r="155" spans="2:6" ht="15" thickBot="1" x14ac:dyDescent="0.45">
      <c r="B155" t="str">
        <f>FMEARiskTable[[#This Row],[Severity]]&amp;FMEARiskTable[[#This Row],[Occurance]]&amp;FMEARiskTable[[#This Row],[Detection]]</f>
        <v>555</v>
      </c>
      <c r="C155">
        <v>5</v>
      </c>
      <c r="D155" s="24">
        <v>5</v>
      </c>
      <c r="E155" s="52">
        <v>5</v>
      </c>
      <c r="F155" s="26" t="s">
        <v>15</v>
      </c>
    </row>
  </sheetData>
  <mergeCells count="8">
    <mergeCell ref="AB4:AF4"/>
    <mergeCell ref="AG4:AK4"/>
    <mergeCell ref="AL4:AP4"/>
    <mergeCell ref="P6:Q6"/>
    <mergeCell ref="P7:P11"/>
    <mergeCell ref="P4:Q4"/>
    <mergeCell ref="R4:V4"/>
    <mergeCell ref="W4:AA4"/>
  </mergeCells>
  <conditionalFormatting sqref="R6:AP11 W13:W112">
    <cfRule type="cellIs" dxfId="12" priority="13" operator="equal">
      <formula>"R3"</formula>
    </cfRule>
    <cfRule type="cellIs" dxfId="11" priority="14" operator="equal">
      <formula>"R2"</formula>
    </cfRule>
    <cfRule type="cellIs" dxfId="10" priority="15" operator="equal">
      <formula>"R4"</formula>
    </cfRule>
    <cfRule type="cellIs" dxfId="9" priority="16" operator="equal">
      <formula>"R1"</formula>
    </cfRule>
  </conditionalFormatting>
  <conditionalFormatting sqref="F131:F155">
    <cfRule type="cellIs" dxfId="8" priority="9" operator="equal">
      <formula>"R3"</formula>
    </cfRule>
    <cfRule type="cellIs" dxfId="7" priority="10" operator="equal">
      <formula>"R2"</formula>
    </cfRule>
    <cfRule type="cellIs" dxfId="6" priority="11" operator="equal">
      <formula>"R4"</formula>
    </cfRule>
    <cfRule type="cellIs" dxfId="5" priority="12" operator="equal">
      <formula>"R1"</formula>
    </cfRule>
  </conditionalFormatting>
  <conditionalFormatting sqref="F31:F130">
    <cfRule type="cellIs" dxfId="4" priority="1" operator="equal">
      <formula>"R3"</formula>
    </cfRule>
    <cfRule type="cellIs" dxfId="3" priority="2" operator="equal">
      <formula>"R2"</formula>
    </cfRule>
    <cfRule type="cellIs" dxfId="2" priority="3" operator="equal">
      <formula>"R4"</formula>
    </cfRule>
    <cfRule type="cellIs" dxfId="1" priority="4" operator="equal">
      <formula>"R1"</formula>
    </cfRule>
  </conditionalFormatting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6"/>
  <sheetViews>
    <sheetView workbookViewId="0">
      <selection activeCell="D29" sqref="D29"/>
    </sheetView>
  </sheetViews>
  <sheetFormatPr defaultRowHeight="14.6" x14ac:dyDescent="0.4"/>
  <cols>
    <col min="1" max="1" width="49" customWidth="1"/>
    <col min="2" max="2" width="14.53515625" bestFit="1" customWidth="1"/>
    <col min="3" max="8" width="16.15234375" customWidth="1"/>
    <col min="9" max="9" width="24.84375" bestFit="1" customWidth="1"/>
    <col min="13" max="13" width="9.84375" bestFit="1" customWidth="1"/>
    <col min="14" max="14" width="22.84375" bestFit="1" customWidth="1"/>
  </cols>
  <sheetData>
    <row r="1" spans="1:15" x14ac:dyDescent="0.4">
      <c r="A1" s="39" t="s">
        <v>40</v>
      </c>
      <c r="B1" t="s">
        <v>41</v>
      </c>
      <c r="C1" t="s">
        <v>23</v>
      </c>
      <c r="D1" t="s">
        <v>384</v>
      </c>
      <c r="E1" t="s">
        <v>385</v>
      </c>
      <c r="F1" t="s">
        <v>42</v>
      </c>
      <c r="G1" t="s">
        <v>43</v>
      </c>
      <c r="H1" t="s">
        <v>44</v>
      </c>
      <c r="I1" t="s">
        <v>45</v>
      </c>
      <c r="J1" t="s">
        <v>46</v>
      </c>
      <c r="L1" s="49" t="s">
        <v>23</v>
      </c>
    </row>
    <row r="2" spans="1:15" x14ac:dyDescent="0.4">
      <c r="B2">
        <v>1</v>
      </c>
      <c r="C2" t="s">
        <v>38</v>
      </c>
      <c r="D2" t="s">
        <v>47</v>
      </c>
      <c r="E2" t="s">
        <v>48</v>
      </c>
      <c r="I2" t="str">
        <f>Restoration[[#This Row],[Department]]&amp;"-"&amp;Restoration[[#This Row],[Category]]</f>
        <v>Customer-Compaint</v>
      </c>
      <c r="L2" s="48" t="s">
        <v>38</v>
      </c>
    </row>
    <row r="3" spans="1:15" x14ac:dyDescent="0.4">
      <c r="B3">
        <v>2</v>
      </c>
      <c r="C3" t="s">
        <v>49</v>
      </c>
      <c r="D3" t="s">
        <v>50</v>
      </c>
      <c r="E3" t="s">
        <v>48</v>
      </c>
      <c r="I3" t="str">
        <f>Restoration[[#This Row],[Department]]&amp;"-"&amp;Restoration[[#This Row],[Category]]</f>
        <v>Customer-Corrective</v>
      </c>
      <c r="L3" s="50" t="s">
        <v>49</v>
      </c>
      <c r="M3" t="s">
        <v>51</v>
      </c>
      <c r="N3" t="s">
        <v>52</v>
      </c>
      <c r="O3" t="s">
        <v>53</v>
      </c>
    </row>
    <row r="4" spans="1:15" x14ac:dyDescent="0.4">
      <c r="B4">
        <v>3</v>
      </c>
      <c r="D4" t="s">
        <v>13</v>
      </c>
      <c r="E4" t="s">
        <v>54</v>
      </c>
      <c r="I4" t="str">
        <f>Restoration[[#This Row],[Department]]&amp;"-"&amp;Restoration[[#This Row],[Category]]</f>
        <v>Engineering-Risk</v>
      </c>
      <c r="L4" s="48" t="s">
        <v>55</v>
      </c>
      <c r="N4" t="s">
        <v>56</v>
      </c>
      <c r="O4" t="s">
        <v>57</v>
      </c>
    </row>
    <row r="5" spans="1:15" x14ac:dyDescent="0.4">
      <c r="B5">
        <v>4</v>
      </c>
      <c r="D5" t="s">
        <v>50</v>
      </c>
      <c r="E5" t="s">
        <v>54</v>
      </c>
      <c r="I5" t="str">
        <f>Restoration[[#This Row],[Department]]&amp;"-"&amp;Restoration[[#This Row],[Category]]</f>
        <v>Engineering-Corrective</v>
      </c>
    </row>
    <row r="6" spans="1:15" x14ac:dyDescent="0.4">
      <c r="B6">
        <v>5</v>
      </c>
      <c r="C6" t="s">
        <v>55</v>
      </c>
      <c r="D6" t="s">
        <v>13</v>
      </c>
      <c r="E6" t="s">
        <v>58</v>
      </c>
      <c r="F6" t="s">
        <v>59</v>
      </c>
      <c r="I6" t="str">
        <f>Restoration[[#This Row],[Department]]&amp;"-"&amp;Restoration[[#This Row],[Category]]</f>
        <v>Environmental -Risk</v>
      </c>
    </row>
    <row r="7" spans="1:15" x14ac:dyDescent="0.4">
      <c r="B7">
        <v>6</v>
      </c>
      <c r="D7" t="s">
        <v>50</v>
      </c>
      <c r="E7" t="s">
        <v>58</v>
      </c>
      <c r="F7" t="s">
        <v>60</v>
      </c>
      <c r="I7" t="str">
        <f>Restoration[[#This Row],[Department]]&amp;"-"&amp;Restoration[[#This Row],[Category]]</f>
        <v>Environmental -Corrective</v>
      </c>
    </row>
    <row r="8" spans="1:15" x14ac:dyDescent="0.4">
      <c r="B8">
        <v>7</v>
      </c>
      <c r="D8" t="s">
        <v>13</v>
      </c>
      <c r="E8" t="s">
        <v>61</v>
      </c>
      <c r="F8" t="s">
        <v>62</v>
      </c>
      <c r="I8" t="str">
        <f>Restoration[[#This Row],[Department]]&amp;"-"&amp;Restoration[[#This Row],[Category]]</f>
        <v>Maintenance-Risk</v>
      </c>
    </row>
    <row r="9" spans="1:15" x14ac:dyDescent="0.4">
      <c r="B9">
        <v>8</v>
      </c>
      <c r="D9" t="s">
        <v>50</v>
      </c>
      <c r="E9" t="s">
        <v>61</v>
      </c>
      <c r="I9" t="str">
        <f>Restoration[[#This Row],[Department]]&amp;"-"&amp;Restoration[[#This Row],[Category]]</f>
        <v>Maintenance-Corrective</v>
      </c>
    </row>
    <row r="10" spans="1:15" x14ac:dyDescent="0.4">
      <c r="B10">
        <v>9</v>
      </c>
      <c r="D10" t="s">
        <v>13</v>
      </c>
      <c r="E10" t="s">
        <v>63</v>
      </c>
      <c r="I10" t="str">
        <f>Restoration[[#This Row],[Department]]&amp;"-"&amp;Restoration[[#This Row],[Category]]</f>
        <v>Ops Business-Risk</v>
      </c>
    </row>
    <row r="11" spans="1:15" x14ac:dyDescent="0.4">
      <c r="B11">
        <v>10</v>
      </c>
      <c r="D11" t="s">
        <v>50</v>
      </c>
      <c r="E11" t="s">
        <v>63</v>
      </c>
      <c r="I11" t="str">
        <f>Restoration[[#This Row],[Department]]&amp;"-"&amp;Restoration[[#This Row],[Category]]</f>
        <v>Ops Business-Corrective</v>
      </c>
    </row>
    <row r="12" spans="1:15" x14ac:dyDescent="0.4">
      <c r="B12">
        <v>11</v>
      </c>
      <c r="D12" t="s">
        <v>13</v>
      </c>
      <c r="E12" t="s">
        <v>64</v>
      </c>
      <c r="I12" t="str">
        <f>Restoration[[#This Row],[Department]]&amp;"-"&amp;Restoration[[#This Row],[Category]]</f>
        <v>Ops Production-Risk</v>
      </c>
    </row>
    <row r="13" spans="1:15" x14ac:dyDescent="0.4">
      <c r="B13">
        <v>12</v>
      </c>
      <c r="D13" t="s">
        <v>50</v>
      </c>
      <c r="E13" t="s">
        <v>64</v>
      </c>
      <c r="I13" t="str">
        <f>Restoration[[#This Row],[Department]]&amp;"-"&amp;Restoration[[#This Row],[Category]]</f>
        <v>Ops Production-Corrective</v>
      </c>
    </row>
    <row r="14" spans="1:15" x14ac:dyDescent="0.4">
      <c r="B14">
        <v>13</v>
      </c>
      <c r="D14" t="s">
        <v>13</v>
      </c>
      <c r="E14" t="s">
        <v>65</v>
      </c>
      <c r="I14" t="str">
        <f>Restoration[[#This Row],[Department]]&amp;"-"&amp;Restoration[[#This Row],[Category]]</f>
        <v>Product Specifications-Risk</v>
      </c>
    </row>
    <row r="15" spans="1:15" x14ac:dyDescent="0.4">
      <c r="B15">
        <v>14</v>
      </c>
      <c r="D15" t="s">
        <v>50</v>
      </c>
      <c r="E15" t="s">
        <v>66</v>
      </c>
      <c r="I15" t="str">
        <f>Restoration[[#This Row],[Department]]&amp;"-"&amp;Restoration[[#This Row],[Category]]</f>
        <v>Control Plan-Corrective</v>
      </c>
    </row>
    <row r="16" spans="1:15" x14ac:dyDescent="0.4">
      <c r="B16">
        <v>15</v>
      </c>
      <c r="D16" t="s">
        <v>13</v>
      </c>
      <c r="E16" t="s">
        <v>67</v>
      </c>
      <c r="I16" t="str">
        <f>Restoration[[#This Row],[Department]]&amp;"-"&amp;Restoration[[#This Row],[Category]]</f>
        <v>Purchasing-Risk</v>
      </c>
    </row>
    <row r="17" spans="2:9" x14ac:dyDescent="0.4">
      <c r="B17">
        <v>16</v>
      </c>
      <c r="D17" t="s">
        <v>50</v>
      </c>
      <c r="E17" t="s">
        <v>67</v>
      </c>
      <c r="I17" t="str">
        <f>Restoration[[#This Row],[Department]]&amp;"-"&amp;Restoration[[#This Row],[Category]]</f>
        <v>Purchasing-Corrective</v>
      </c>
    </row>
    <row r="18" spans="2:9" x14ac:dyDescent="0.4">
      <c r="B18">
        <v>17</v>
      </c>
      <c r="D18" t="s">
        <v>13</v>
      </c>
      <c r="E18" t="s">
        <v>68</v>
      </c>
      <c r="F18" t="s">
        <v>57</v>
      </c>
      <c r="I18" t="str">
        <f>Restoration[[#This Row],[Department]]&amp;"-"&amp;Restoration[[#This Row],[Category]]</f>
        <v>Quality-Risk</v>
      </c>
    </row>
    <row r="19" spans="2:9" x14ac:dyDescent="0.4">
      <c r="B19">
        <v>18</v>
      </c>
      <c r="D19" t="s">
        <v>50</v>
      </c>
      <c r="E19" t="s">
        <v>68</v>
      </c>
      <c r="I19" t="str">
        <f>Restoration[[#This Row],[Department]]&amp;"-"&amp;Restoration[[#This Row],[Category]]</f>
        <v>Quality-Corrective</v>
      </c>
    </row>
    <row r="20" spans="2:9" x14ac:dyDescent="0.4">
      <c r="B20">
        <v>19</v>
      </c>
      <c r="D20" t="s">
        <v>13</v>
      </c>
      <c r="E20" t="s">
        <v>69</v>
      </c>
      <c r="I20" t="str">
        <f>Restoration[[#This Row],[Department]]&amp;"-"&amp;Restoration[[#This Row],[Category]]</f>
        <v>Research-Risk</v>
      </c>
    </row>
    <row r="21" spans="2:9" x14ac:dyDescent="0.4">
      <c r="B21">
        <v>20</v>
      </c>
      <c r="D21" t="s">
        <v>50</v>
      </c>
      <c r="E21" t="s">
        <v>69</v>
      </c>
      <c r="F21" t="s">
        <v>70</v>
      </c>
      <c r="I21" t="str">
        <f>Restoration[[#This Row],[Department]]&amp;"-"&amp;Restoration[[#This Row],[Category]]</f>
        <v>Research-Corrective</v>
      </c>
    </row>
    <row r="22" spans="2:9" x14ac:dyDescent="0.4">
      <c r="B22">
        <v>21</v>
      </c>
      <c r="D22" t="s">
        <v>13</v>
      </c>
      <c r="E22" t="s">
        <v>71</v>
      </c>
      <c r="F22" t="s">
        <v>72</v>
      </c>
      <c r="I22" t="str">
        <f>Restoration[[#This Row],[Department]]&amp;"-"&amp;Restoration[[#This Row],[Category]]</f>
        <v>Safety-Risk</v>
      </c>
    </row>
    <row r="23" spans="2:9" x14ac:dyDescent="0.4">
      <c r="B23">
        <v>22</v>
      </c>
      <c r="D23" t="s">
        <v>50</v>
      </c>
      <c r="E23" t="s">
        <v>71</v>
      </c>
      <c r="I23" t="str">
        <f>Restoration[[#This Row],[Department]]&amp;"-"&amp;Restoration[[#This Row],[Category]]</f>
        <v>Safety-Corrective</v>
      </c>
    </row>
    <row r="24" spans="2:9" x14ac:dyDescent="0.4">
      <c r="I24" t="str">
        <f>Restoration[[#This Row],[Department]]&amp;"-"&amp;Restoration[[#This Row],[Category]]</f>
        <v>-</v>
      </c>
    </row>
    <row r="25" spans="2:9" x14ac:dyDescent="0.4">
      <c r="I25" t="str">
        <f>Restoration[[#This Row],[Department]]&amp;"-"&amp;Restoration[[#This Row],[Category]]</f>
        <v>-</v>
      </c>
    </row>
    <row r="26" spans="2:9" x14ac:dyDescent="0.4">
      <c r="I26" t="str">
        <f>Restoration[[#This Row],[Department]]&amp;"-"&amp;Restoration[[#This Row],[Category]]</f>
        <v>-</v>
      </c>
    </row>
  </sheetData>
  <dataValidations count="3">
    <dataValidation type="list" allowBlank="1" showInputMessage="1" showErrorMessage="1" sqref="N4" xr:uid="{00000000-0002-0000-0300-000000000000}">
      <formula1>$I$2:$I$21</formula1>
    </dataValidation>
    <dataValidation type="list" allowBlank="1" showInputMessage="1" showErrorMessage="1" sqref="O4" xr:uid="{00000000-0002-0000-0300-000001000000}">
      <formula1>$F$2:$F$5</formula1>
    </dataValidation>
    <dataValidation type="list" allowBlank="1" showInputMessage="1" showErrorMessage="1" sqref="M4" xr:uid="{00000000-0002-0000-0300-000002000000}">
      <formula1>$C$2:$C$5</formula1>
    </dataValidation>
  </dataValidation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D47"/>
  <sheetViews>
    <sheetView zoomScale="115" zoomScaleNormal="115" workbookViewId="0">
      <selection activeCell="B14" sqref="B14:D14"/>
    </sheetView>
  </sheetViews>
  <sheetFormatPr defaultRowHeight="14.6" x14ac:dyDescent="0.4"/>
  <cols>
    <col min="2" max="2" width="11.3046875" customWidth="1"/>
    <col min="3" max="3" width="14.3046875" customWidth="1"/>
    <col min="4" max="4" width="72.3046875" customWidth="1"/>
  </cols>
  <sheetData>
    <row r="2" spans="1:4" ht="15.9" thickBot="1" x14ac:dyDescent="0.45">
      <c r="A2" s="10"/>
      <c r="B2" s="10"/>
      <c r="C2" s="11" t="s">
        <v>82</v>
      </c>
    </row>
    <row r="3" spans="1:4" ht="15.45" x14ac:dyDescent="0.4">
      <c r="A3" s="10"/>
      <c r="B3" s="159" t="s">
        <v>83</v>
      </c>
      <c r="C3" s="160"/>
      <c r="D3" s="161"/>
    </row>
    <row r="4" spans="1:4" ht="15" thickBot="1" x14ac:dyDescent="0.45">
      <c r="A4" s="10"/>
      <c r="B4" s="162" t="s">
        <v>84</v>
      </c>
      <c r="C4" s="163"/>
      <c r="D4" s="164"/>
    </row>
    <row r="5" spans="1:4" ht="25.3" thickBot="1" x14ac:dyDescent="0.45">
      <c r="A5" s="10"/>
      <c r="B5" s="12" t="s">
        <v>85</v>
      </c>
      <c r="C5" s="13" t="s">
        <v>9</v>
      </c>
      <c r="D5" s="13" t="s">
        <v>86</v>
      </c>
    </row>
    <row r="6" spans="1:4" ht="15" thickBot="1" x14ac:dyDescent="0.45">
      <c r="A6" s="10"/>
      <c r="B6" s="14">
        <v>5</v>
      </c>
      <c r="C6" s="15" t="s">
        <v>87</v>
      </c>
      <c r="D6" s="15" t="s">
        <v>88</v>
      </c>
    </row>
    <row r="7" spans="1:4" ht="15" thickBot="1" x14ac:dyDescent="0.45">
      <c r="A7" s="10"/>
      <c r="B7" s="14">
        <v>4</v>
      </c>
      <c r="C7" s="15" t="s">
        <v>89</v>
      </c>
      <c r="D7" s="15" t="s">
        <v>90</v>
      </c>
    </row>
    <row r="8" spans="1:4" ht="15" thickBot="1" x14ac:dyDescent="0.45">
      <c r="A8" s="10"/>
      <c r="B8" s="14">
        <v>3</v>
      </c>
      <c r="C8" s="15" t="s">
        <v>91</v>
      </c>
      <c r="D8" s="15" t="s">
        <v>92</v>
      </c>
    </row>
    <row r="9" spans="1:4" ht="15" thickBot="1" x14ac:dyDescent="0.45">
      <c r="A9" s="10"/>
      <c r="B9" s="14">
        <v>2</v>
      </c>
      <c r="C9" s="15" t="s">
        <v>93</v>
      </c>
      <c r="D9" s="15" t="s">
        <v>94</v>
      </c>
    </row>
    <row r="10" spans="1:4" ht="15" thickBot="1" x14ac:dyDescent="0.45">
      <c r="A10" s="10"/>
      <c r="B10" s="14">
        <v>1</v>
      </c>
      <c r="C10" s="15" t="s">
        <v>95</v>
      </c>
      <c r="D10" s="15" t="s">
        <v>96</v>
      </c>
    </row>
    <row r="11" spans="1:4" x14ac:dyDescent="0.4">
      <c r="A11" s="10"/>
    </row>
    <row r="12" spans="1:4" ht="15.9" thickBot="1" x14ac:dyDescent="0.45">
      <c r="C12" s="11" t="s">
        <v>97</v>
      </c>
    </row>
    <row r="13" spans="1:4" ht="15.45" x14ac:dyDescent="0.4">
      <c r="B13" s="165" t="s">
        <v>98</v>
      </c>
      <c r="C13" s="166"/>
      <c r="D13" s="167"/>
    </row>
    <row r="14" spans="1:4" ht="15" thickBot="1" x14ac:dyDescent="0.45">
      <c r="B14" s="168" t="s">
        <v>99</v>
      </c>
      <c r="C14" s="169"/>
      <c r="D14" s="170"/>
    </row>
    <row r="15" spans="1:4" ht="25.3" thickBot="1" x14ac:dyDescent="0.45">
      <c r="B15" s="12" t="s">
        <v>100</v>
      </c>
      <c r="C15" s="16" t="s">
        <v>101</v>
      </c>
      <c r="D15" s="16" t="s">
        <v>86</v>
      </c>
    </row>
    <row r="16" spans="1:4" ht="15" thickBot="1" x14ac:dyDescent="0.45">
      <c r="B16" s="14">
        <v>5</v>
      </c>
      <c r="C16" s="15" t="s">
        <v>102</v>
      </c>
      <c r="D16" s="17" t="s">
        <v>103</v>
      </c>
    </row>
    <row r="17" spans="2:4" ht="15" thickBot="1" x14ac:dyDescent="0.45">
      <c r="B17" s="14">
        <v>4</v>
      </c>
      <c r="C17" s="15" t="s">
        <v>104</v>
      </c>
      <c r="D17" s="17" t="s">
        <v>105</v>
      </c>
    </row>
    <row r="18" spans="2:4" ht="15" thickBot="1" x14ac:dyDescent="0.45">
      <c r="B18" s="14">
        <v>3</v>
      </c>
      <c r="C18" s="15" t="s">
        <v>106</v>
      </c>
      <c r="D18" s="17" t="s">
        <v>107</v>
      </c>
    </row>
    <row r="19" spans="2:4" ht="15" thickBot="1" x14ac:dyDescent="0.45">
      <c r="B19" s="14">
        <v>2</v>
      </c>
      <c r="C19" s="15" t="s">
        <v>108</v>
      </c>
      <c r="D19" s="17" t="s">
        <v>109</v>
      </c>
    </row>
    <row r="20" spans="2:4" ht="15" thickBot="1" x14ac:dyDescent="0.45">
      <c r="B20" s="14">
        <v>1</v>
      </c>
      <c r="C20" s="15" t="s">
        <v>110</v>
      </c>
      <c r="D20" s="17" t="s">
        <v>111</v>
      </c>
    </row>
    <row r="22" spans="2:4" ht="15.45" x14ac:dyDescent="0.4">
      <c r="C22" s="18" t="s">
        <v>112</v>
      </c>
      <c r="D22" s="19"/>
    </row>
    <row r="23" spans="2:4" ht="15" customHeight="1" x14ac:dyDescent="0.4"/>
    <row r="24" spans="2:4" ht="15" customHeight="1" x14ac:dyDescent="0.4"/>
    <row r="25" spans="2:4" ht="15" customHeight="1" x14ac:dyDescent="0.4"/>
    <row r="26" spans="2:4" ht="15" customHeight="1" x14ac:dyDescent="0.4"/>
    <row r="27" spans="2:4" ht="15" customHeight="1" x14ac:dyDescent="0.4"/>
    <row r="28" spans="2:4" ht="15" customHeight="1" x14ac:dyDescent="0.4"/>
    <row r="29" spans="2:4" ht="15" customHeight="1" x14ac:dyDescent="0.4">
      <c r="B29" s="20"/>
    </row>
    <row r="30" spans="2:4" ht="15" customHeight="1" x14ac:dyDescent="0.4"/>
    <row r="33" spans="2:4" ht="16.5" customHeight="1" x14ac:dyDescent="0.4"/>
    <row r="36" spans="2:4" ht="15" customHeight="1" x14ac:dyDescent="0.4"/>
    <row r="38" spans="2:4" ht="15.9" thickBot="1" x14ac:dyDescent="0.45">
      <c r="C38" s="40" t="s">
        <v>113</v>
      </c>
    </row>
    <row r="39" spans="2:4" ht="15.9" thickBot="1" x14ac:dyDescent="0.45">
      <c r="B39" s="41" t="s">
        <v>114</v>
      </c>
      <c r="C39" s="41" t="s">
        <v>115</v>
      </c>
      <c r="D39" s="42" t="s">
        <v>116</v>
      </c>
    </row>
    <row r="40" spans="2:4" ht="25.3" thickBot="1" x14ac:dyDescent="0.45">
      <c r="B40" s="43">
        <v>1</v>
      </c>
      <c r="C40" s="43" t="s">
        <v>117</v>
      </c>
      <c r="D40" s="44" t="s">
        <v>118</v>
      </c>
    </row>
    <row r="41" spans="2:4" ht="24.9" x14ac:dyDescent="0.4">
      <c r="B41" s="157">
        <v>2</v>
      </c>
      <c r="C41" s="45" t="s">
        <v>119</v>
      </c>
      <c r="D41" s="46" t="s">
        <v>120</v>
      </c>
    </row>
    <row r="42" spans="2:4" ht="15" thickBot="1" x14ac:dyDescent="0.45">
      <c r="B42" s="158"/>
      <c r="C42" s="14" t="s">
        <v>121</v>
      </c>
      <c r="D42" s="47" t="s">
        <v>122</v>
      </c>
    </row>
    <row r="43" spans="2:4" x14ac:dyDescent="0.4">
      <c r="B43" s="157">
        <v>3</v>
      </c>
      <c r="C43" s="45" t="s">
        <v>123</v>
      </c>
      <c r="D43" s="46" t="s">
        <v>124</v>
      </c>
    </row>
    <row r="44" spans="2:4" ht="15" thickBot="1" x14ac:dyDescent="0.45">
      <c r="B44" s="158"/>
      <c r="C44" s="14" t="s">
        <v>121</v>
      </c>
      <c r="D44" s="47" t="s">
        <v>125</v>
      </c>
    </row>
    <row r="45" spans="2:4" x14ac:dyDescent="0.4">
      <c r="B45" s="157">
        <v>4</v>
      </c>
      <c r="C45" s="45" t="s">
        <v>126</v>
      </c>
      <c r="D45" s="46" t="s">
        <v>127</v>
      </c>
    </row>
    <row r="46" spans="2:4" ht="15" thickBot="1" x14ac:dyDescent="0.45">
      <c r="B46" s="158"/>
      <c r="C46" s="14" t="s">
        <v>121</v>
      </c>
      <c r="D46" s="47" t="s">
        <v>128</v>
      </c>
    </row>
    <row r="47" spans="2:4" ht="15" thickBot="1" x14ac:dyDescent="0.45">
      <c r="B47" s="43">
        <v>5</v>
      </c>
      <c r="C47" s="43" t="s">
        <v>129</v>
      </c>
      <c r="D47" s="44" t="s">
        <v>130</v>
      </c>
    </row>
  </sheetData>
  <mergeCells count="7">
    <mergeCell ref="B41:B42"/>
    <mergeCell ref="B43:B44"/>
    <mergeCell ref="B45:B46"/>
    <mergeCell ref="B3:D3"/>
    <mergeCell ref="B4:D4"/>
    <mergeCell ref="B13:D13"/>
    <mergeCell ref="B14:D1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2"/>
  <sheetViews>
    <sheetView workbookViewId="0">
      <selection activeCell="C71" sqref="C71"/>
    </sheetView>
  </sheetViews>
  <sheetFormatPr defaultRowHeight="14.6" x14ac:dyDescent="0.4"/>
  <cols>
    <col min="1" max="1" width="28.69140625" customWidth="1"/>
    <col min="2" max="5" width="33.3828125" customWidth="1"/>
    <col min="6" max="6" width="22.53515625" customWidth="1"/>
  </cols>
  <sheetData>
    <row r="1" spans="1:6" x14ac:dyDescent="0.4">
      <c r="A1" s="9" t="s">
        <v>131</v>
      </c>
    </row>
    <row r="2" spans="1:6" x14ac:dyDescent="0.4">
      <c r="A2" s="9" t="s">
        <v>132</v>
      </c>
    </row>
    <row r="3" spans="1:6" x14ac:dyDescent="0.4">
      <c r="A3" s="9" t="s">
        <v>136</v>
      </c>
    </row>
    <row r="4" spans="1:6" x14ac:dyDescent="0.4">
      <c r="A4" s="5" t="s">
        <v>137</v>
      </c>
      <c r="B4" s="5" t="s">
        <v>138</v>
      </c>
      <c r="C4" s="5" t="s">
        <v>139</v>
      </c>
      <c r="D4" s="5" t="s">
        <v>140</v>
      </c>
      <c r="E4" s="5" t="s">
        <v>141</v>
      </c>
      <c r="F4" s="5" t="s">
        <v>142</v>
      </c>
    </row>
    <row r="5" spans="1:6" x14ac:dyDescent="0.4">
      <c r="A5" s="6"/>
      <c r="B5" s="6"/>
      <c r="C5" s="6"/>
      <c r="D5" s="6"/>
      <c r="E5" s="6"/>
      <c r="F5" s="6"/>
    </row>
    <row r="6" spans="1:6" x14ac:dyDescent="0.4">
      <c r="A6" s="6"/>
      <c r="B6" s="6"/>
      <c r="C6" s="6"/>
      <c r="D6" s="6"/>
      <c r="E6" s="6"/>
      <c r="F6" s="6"/>
    </row>
    <row r="7" spans="1:6" x14ac:dyDescent="0.4">
      <c r="A7" s="6"/>
      <c r="B7" s="6"/>
      <c r="C7" s="6"/>
      <c r="D7" s="6"/>
      <c r="E7" s="6"/>
      <c r="F7" s="6"/>
    </row>
    <row r="8" spans="1:6" x14ac:dyDescent="0.4">
      <c r="A8" s="6"/>
      <c r="B8" s="6"/>
      <c r="C8" s="6"/>
      <c r="D8" s="6"/>
      <c r="E8" s="6"/>
      <c r="F8" s="6"/>
    </row>
    <row r="9" spans="1:6" x14ac:dyDescent="0.4">
      <c r="A9" s="6"/>
      <c r="B9" s="6"/>
      <c r="C9" s="6"/>
      <c r="D9" s="6"/>
      <c r="E9" s="6"/>
      <c r="F9" s="6"/>
    </row>
    <row r="10" spans="1:6" x14ac:dyDescent="0.4">
      <c r="A10" s="6"/>
      <c r="B10" s="6"/>
      <c r="C10" s="6"/>
      <c r="D10" s="6"/>
      <c r="E10" s="6"/>
      <c r="F10" s="6"/>
    </row>
    <row r="11" spans="1:6" x14ac:dyDescent="0.4">
      <c r="A11" s="6"/>
      <c r="B11" s="6"/>
      <c r="C11" s="6"/>
      <c r="D11" s="6"/>
      <c r="E11" s="6"/>
      <c r="F11" s="6"/>
    </row>
    <row r="12" spans="1:6" x14ac:dyDescent="0.4">
      <c r="A12" s="6"/>
      <c r="B12" s="6"/>
      <c r="C12" s="6"/>
      <c r="D12" s="6"/>
      <c r="E12" s="6"/>
      <c r="F12" s="6"/>
    </row>
    <row r="13" spans="1:6" x14ac:dyDescent="0.4">
      <c r="A13" s="6"/>
      <c r="B13" s="6"/>
      <c r="C13" s="6"/>
      <c r="D13" s="6"/>
      <c r="E13" s="6"/>
      <c r="F13" s="6"/>
    </row>
    <row r="14" spans="1:6" x14ac:dyDescent="0.4">
      <c r="A14" s="6"/>
      <c r="B14" s="6"/>
      <c r="C14" s="6"/>
      <c r="D14" s="6"/>
      <c r="E14" s="6"/>
      <c r="F14" s="6"/>
    </row>
    <row r="15" spans="1:6" x14ac:dyDescent="0.4">
      <c r="A15" s="6"/>
      <c r="B15" s="6"/>
      <c r="C15" s="6"/>
      <c r="D15" s="6"/>
      <c r="E15" s="6"/>
      <c r="F15" s="6"/>
    </row>
    <row r="16" spans="1:6" x14ac:dyDescent="0.4">
      <c r="A16" s="6"/>
      <c r="B16" s="6"/>
      <c r="C16" s="6"/>
      <c r="D16" s="6"/>
      <c r="E16" s="6"/>
      <c r="F16" s="6"/>
    </row>
    <row r="17" spans="1:6" x14ac:dyDescent="0.4">
      <c r="A17" s="6"/>
      <c r="B17" s="6"/>
      <c r="C17" s="6"/>
      <c r="D17" s="6"/>
      <c r="E17" s="6"/>
      <c r="F17" s="6"/>
    </row>
    <row r="18" spans="1:6" x14ac:dyDescent="0.4">
      <c r="A18" s="6"/>
      <c r="B18" s="6"/>
      <c r="C18" s="6"/>
      <c r="D18" s="6"/>
      <c r="E18" s="6"/>
      <c r="F18" s="6"/>
    </row>
    <row r="19" spans="1:6" x14ac:dyDescent="0.4">
      <c r="A19" s="6"/>
      <c r="B19" s="6"/>
      <c r="C19" s="6"/>
      <c r="D19" s="6"/>
      <c r="E19" s="6"/>
      <c r="F19" s="6"/>
    </row>
    <row r="20" spans="1:6" x14ac:dyDescent="0.4">
      <c r="A20" s="6"/>
      <c r="B20" s="6"/>
      <c r="C20" s="6"/>
      <c r="D20" s="6"/>
      <c r="E20" s="6"/>
      <c r="F20" s="6"/>
    </row>
    <row r="21" spans="1:6" x14ac:dyDescent="0.4">
      <c r="A21" s="6"/>
      <c r="B21" s="6"/>
      <c r="C21" s="6"/>
      <c r="D21" s="6"/>
      <c r="E21" s="6"/>
      <c r="F21" s="6"/>
    </row>
    <row r="22" spans="1:6" x14ac:dyDescent="0.4">
      <c r="A22" s="6"/>
      <c r="B22" s="6"/>
      <c r="C22" s="6"/>
      <c r="D22" s="6"/>
      <c r="E22" s="6"/>
      <c r="F22" s="6"/>
    </row>
    <row r="23" spans="1:6" x14ac:dyDescent="0.4">
      <c r="A23" s="6"/>
      <c r="B23" s="6"/>
      <c r="C23" s="6"/>
      <c r="D23" s="6"/>
      <c r="E23" s="6"/>
      <c r="F23" s="6"/>
    </row>
    <row r="24" spans="1:6" x14ac:dyDescent="0.4">
      <c r="A24" s="6"/>
      <c r="B24" s="6"/>
      <c r="C24" s="6"/>
      <c r="D24" s="6"/>
      <c r="E24" s="6"/>
      <c r="F24" s="6"/>
    </row>
    <row r="25" spans="1:6" x14ac:dyDescent="0.4">
      <c r="A25" s="6"/>
      <c r="B25" s="6"/>
      <c r="C25" s="6"/>
      <c r="D25" s="6"/>
      <c r="E25" s="6"/>
      <c r="F25" s="6"/>
    </row>
    <row r="26" spans="1:6" x14ac:dyDescent="0.4">
      <c r="A26" s="6"/>
      <c r="B26" s="6"/>
      <c r="C26" s="6"/>
      <c r="D26" s="6"/>
      <c r="E26" s="6"/>
      <c r="F26" s="6"/>
    </row>
    <row r="27" spans="1:6" x14ac:dyDescent="0.4">
      <c r="A27" s="6"/>
      <c r="B27" s="6"/>
      <c r="C27" s="6"/>
      <c r="D27" s="6"/>
      <c r="E27" s="6"/>
      <c r="F27" s="6"/>
    </row>
    <row r="28" spans="1:6" x14ac:dyDescent="0.4">
      <c r="A28" s="6"/>
      <c r="B28" s="6"/>
      <c r="C28" s="6"/>
      <c r="D28" s="6"/>
      <c r="E28" s="6"/>
      <c r="F28" s="6"/>
    </row>
    <row r="29" spans="1:6" x14ac:dyDescent="0.4">
      <c r="A29" s="6"/>
      <c r="B29" s="6"/>
      <c r="C29" s="6"/>
      <c r="D29" s="6"/>
      <c r="E29" s="6"/>
      <c r="F29" s="6"/>
    </row>
    <row r="30" spans="1:6" x14ac:dyDescent="0.4">
      <c r="A30" s="6"/>
      <c r="B30" s="6"/>
      <c r="C30" s="6"/>
      <c r="D30" s="6"/>
      <c r="E30" s="6"/>
      <c r="F30" s="6"/>
    </row>
    <row r="31" spans="1:6" x14ac:dyDescent="0.4">
      <c r="A31" s="6"/>
      <c r="B31" s="6"/>
      <c r="C31" s="6"/>
      <c r="D31" s="6"/>
      <c r="E31" s="6"/>
      <c r="F31" s="6"/>
    </row>
    <row r="32" spans="1:6" x14ac:dyDescent="0.4">
      <c r="A32" s="6"/>
      <c r="B32" s="6"/>
      <c r="C32" s="6"/>
      <c r="D32" s="6"/>
      <c r="E32" s="6"/>
      <c r="F32" s="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31"/>
  <sheetViews>
    <sheetView workbookViewId="0"/>
  </sheetViews>
  <sheetFormatPr defaultRowHeight="14.6" x14ac:dyDescent="0.4"/>
  <cols>
    <col min="1" max="1" width="14.3046875" customWidth="1"/>
    <col min="2" max="2" width="16.3828125" customWidth="1"/>
    <col min="3" max="3" width="44.3046875" customWidth="1"/>
  </cols>
  <sheetData>
    <row r="1" spans="1:3" x14ac:dyDescent="0.4">
      <c r="A1" s="9" t="s">
        <v>131</v>
      </c>
    </row>
    <row r="2" spans="1:3" x14ac:dyDescent="0.4">
      <c r="A2" s="9" t="s">
        <v>132</v>
      </c>
    </row>
    <row r="3" spans="1:3" x14ac:dyDescent="0.4">
      <c r="A3" s="5" t="s">
        <v>133</v>
      </c>
      <c r="B3" s="5" t="s">
        <v>134</v>
      </c>
      <c r="C3" s="5" t="s">
        <v>135</v>
      </c>
    </row>
    <row r="4" spans="1:3" x14ac:dyDescent="0.4">
      <c r="A4" s="6"/>
      <c r="B4" s="6"/>
      <c r="C4" s="6"/>
    </row>
    <row r="5" spans="1:3" x14ac:dyDescent="0.4">
      <c r="A5" s="6"/>
      <c r="B5" s="6"/>
      <c r="C5" s="6"/>
    </row>
    <row r="6" spans="1:3" x14ac:dyDescent="0.4">
      <c r="A6" s="6"/>
      <c r="B6" s="6"/>
      <c r="C6" s="6"/>
    </row>
    <row r="7" spans="1:3" x14ac:dyDescent="0.4">
      <c r="A7" s="6"/>
      <c r="B7" s="6"/>
      <c r="C7" s="6"/>
    </row>
    <row r="8" spans="1:3" x14ac:dyDescent="0.4">
      <c r="A8" s="6"/>
      <c r="B8" s="6"/>
      <c r="C8" s="6"/>
    </row>
    <row r="9" spans="1:3" x14ac:dyDescent="0.4">
      <c r="A9" s="6"/>
      <c r="B9" s="6"/>
      <c r="C9" s="6"/>
    </row>
    <row r="10" spans="1:3" x14ac:dyDescent="0.4">
      <c r="A10" s="6"/>
      <c r="B10" s="6"/>
      <c r="C10" s="6"/>
    </row>
    <row r="11" spans="1:3" x14ac:dyDescent="0.4">
      <c r="A11" s="6"/>
      <c r="B11" s="6"/>
      <c r="C11" s="6"/>
    </row>
    <row r="12" spans="1:3" x14ac:dyDescent="0.4">
      <c r="A12" s="6"/>
      <c r="B12" s="6"/>
      <c r="C12" s="6"/>
    </row>
    <row r="13" spans="1:3" x14ac:dyDescent="0.4">
      <c r="A13" s="6"/>
      <c r="B13" s="6"/>
      <c r="C13" s="6"/>
    </row>
    <row r="14" spans="1:3" x14ac:dyDescent="0.4">
      <c r="A14" s="6"/>
      <c r="B14" s="6"/>
      <c r="C14" s="6"/>
    </row>
    <row r="15" spans="1:3" x14ac:dyDescent="0.4">
      <c r="A15" s="6"/>
      <c r="B15" s="6"/>
      <c r="C15" s="6"/>
    </row>
    <row r="16" spans="1:3" x14ac:dyDescent="0.4">
      <c r="A16" s="6"/>
      <c r="B16" s="6"/>
      <c r="C16" s="6"/>
    </row>
    <row r="17" spans="1:3" x14ac:dyDescent="0.4">
      <c r="A17" s="6"/>
      <c r="B17" s="6"/>
      <c r="C17" s="6"/>
    </row>
    <row r="18" spans="1:3" x14ac:dyDescent="0.4">
      <c r="A18" s="6"/>
      <c r="B18" s="6"/>
      <c r="C18" s="6"/>
    </row>
    <row r="19" spans="1:3" x14ac:dyDescent="0.4">
      <c r="A19" s="6"/>
      <c r="B19" s="6"/>
      <c r="C19" s="6"/>
    </row>
    <row r="20" spans="1:3" x14ac:dyDescent="0.4">
      <c r="A20" s="6"/>
      <c r="B20" s="6"/>
      <c r="C20" s="6"/>
    </row>
    <row r="21" spans="1:3" x14ac:dyDescent="0.4">
      <c r="A21" s="6"/>
      <c r="B21" s="6"/>
      <c r="C21" s="6"/>
    </row>
    <row r="22" spans="1:3" x14ac:dyDescent="0.4">
      <c r="A22" s="6"/>
      <c r="B22" s="6"/>
      <c r="C22" s="6"/>
    </row>
    <row r="23" spans="1:3" x14ac:dyDescent="0.4">
      <c r="A23" s="6"/>
      <c r="B23" s="6"/>
      <c r="C23" s="6"/>
    </row>
    <row r="24" spans="1:3" x14ac:dyDescent="0.4">
      <c r="A24" s="6"/>
      <c r="B24" s="6"/>
      <c r="C24" s="6"/>
    </row>
    <row r="25" spans="1:3" x14ac:dyDescent="0.4">
      <c r="A25" s="6"/>
      <c r="B25" s="6"/>
      <c r="C25" s="6"/>
    </row>
    <row r="26" spans="1:3" x14ac:dyDescent="0.4">
      <c r="A26" s="6"/>
      <c r="B26" s="6"/>
      <c r="C26" s="6"/>
    </row>
    <row r="27" spans="1:3" x14ac:dyDescent="0.4">
      <c r="A27" s="6"/>
      <c r="B27" s="6"/>
      <c r="C27" s="6"/>
    </row>
    <row r="28" spans="1:3" x14ac:dyDescent="0.4">
      <c r="A28" s="6"/>
      <c r="B28" s="6"/>
      <c r="C28" s="6"/>
    </row>
    <row r="29" spans="1:3" x14ac:dyDescent="0.4">
      <c r="A29" s="6"/>
      <c r="B29" s="6"/>
      <c r="C29" s="6"/>
    </row>
    <row r="30" spans="1:3" x14ac:dyDescent="0.4">
      <c r="A30" s="6"/>
      <c r="B30" s="6"/>
      <c r="C30" s="6"/>
    </row>
    <row r="31" spans="1:3" x14ac:dyDescent="0.4">
      <c r="A31" s="6"/>
      <c r="B31" s="6"/>
      <c r="C31" s="6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c2d6e01-838b-48e1-acef-39935d7c4076">
      <Terms xmlns="http://schemas.microsoft.com/office/infopath/2007/PartnerControls"/>
    </lcf76f155ced4ddcb4097134ff3c332f>
    <TaxCatchAll xmlns="7176d8be-3656-4980-bf7e-37dedbf755bd" xsi:nil="true"/>
  </documentManagement>
</p:properties>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9CD4C5EABD0F4DACBBD2D9CBF435F8" ma:contentTypeVersion="16" ma:contentTypeDescription="Create a new document." ma:contentTypeScope="" ma:versionID="4a1f1ae04dc29e6f1cc1774533c168dc">
  <xsd:schema xmlns:xsd="http://www.w3.org/2001/XMLSchema" xmlns:xs="http://www.w3.org/2001/XMLSchema" xmlns:p="http://schemas.microsoft.com/office/2006/metadata/properties" xmlns:ns2="5c2d6e01-838b-48e1-acef-39935d7c4076" xmlns:ns3="7176d8be-3656-4980-bf7e-37dedbf755bd" targetNamespace="http://schemas.microsoft.com/office/2006/metadata/properties" ma:root="true" ma:fieldsID="c204988ca2322939f7373c51b16c1024" ns2:_="" ns3:_="">
    <xsd:import namespace="5c2d6e01-838b-48e1-acef-39935d7c4076"/>
    <xsd:import namespace="7176d8be-3656-4980-bf7e-37dedbf755b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2d6e01-838b-48e1-acef-39935d7c40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91c4749-7128-4ab6-abe6-e37196bc730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76d8be-3656-4980-bf7e-37dedbf755b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b3087c0c-67d2-4508-96c9-2b540fd20a73}" ma:internalName="TaxCatchAll" ma:showField="CatchAllData" ma:web="7176d8be-3656-4980-bf7e-37dedbf755b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15.xml>��
</file>

<file path=customXml/item16.xml>��
</file>

<file path=customXml/item17.xml>��
</file>

<file path=customXml/item18.xml>��
</file>

<file path=customXml/item19.xml>��
</file>

<file path=customXml/itemProps1.xml><?xml version="1.0" encoding="utf-8"?>
<ds:datastoreItem xmlns:ds="http://schemas.openxmlformats.org/officeDocument/2006/customXml" ds:itemID="{D0AE5382-9629-4BB2-97EE-051347358394}">
  <ds:schemaRefs>
    <ds:schemaRef ds:uri="http://schemas.microsoft.com/office/2006/metadata/properties"/>
    <ds:schemaRef ds:uri="http://schemas.microsoft.com/office/infopath/2007/PartnerControls"/>
    <ds:schemaRef ds:uri="5c2d6e01-838b-48e1-acef-39935d7c4076"/>
    <ds:schemaRef ds:uri="7176d8be-3656-4980-bf7e-37dedbf755bd"/>
  </ds:schemaRefs>
</ds:datastoreItem>
</file>

<file path=customXml/itemProps2.xml><?xml version="1.0" encoding="utf-8"?>
<ds:datastoreItem xmlns:ds="http://schemas.openxmlformats.org/officeDocument/2006/customXml" ds:itemID="{048D8FA3-D748-40FC-872E-86F46DE9F50A}">
  <ds:schemaRefs/>
</ds:datastoreItem>
</file>

<file path=customXml/itemProps3.xml><?xml version="1.0" encoding="utf-8"?>
<ds:datastoreItem xmlns:ds="http://schemas.openxmlformats.org/officeDocument/2006/customXml" ds:itemID="{08B54DA7-8C9D-4EC4-89BE-9B3E2D1141FB}">
  <ds:schemaRefs/>
</ds:datastoreItem>
</file>

<file path=customXml/itemProps4.xml><?xml version="1.0" encoding="utf-8"?>
<ds:datastoreItem xmlns:ds="http://schemas.openxmlformats.org/officeDocument/2006/customXml" ds:itemID="{A914DC86-859A-410C-92AE-CB3510622521}">
  <ds:schemaRefs/>
</ds:datastoreItem>
</file>

<file path=customXml/itemProps5.xml><?xml version="1.0" encoding="utf-8"?>
<ds:datastoreItem xmlns:ds="http://schemas.openxmlformats.org/officeDocument/2006/customXml" ds:itemID="{7E911393-F5E3-4050-9A69-EEF8E8E0F7E5}">
  <ds:schemaRefs/>
</ds:datastoreItem>
</file>

<file path=customXml/itemProps6.xml><?xml version="1.0" encoding="utf-8"?>
<ds:datastoreItem xmlns:ds="http://schemas.openxmlformats.org/officeDocument/2006/customXml" ds:itemID="{83734C81-A701-4382-84D4-0CE83176BDA3}">
  <ds:schemaRefs/>
</ds:datastoreItem>
</file>

<file path=customXml/itemProps7.xml><?xml version="1.0" encoding="utf-8"?>
<ds:datastoreItem xmlns:ds="http://schemas.openxmlformats.org/officeDocument/2006/customXml" ds:itemID="{2F4D4925-E948-4B17-B85E-5A8B5FD6DAFC}">
  <ds:schemaRefs/>
</ds:datastoreItem>
</file>

<file path=customXml/itemProps8.xml><?xml version="1.0" encoding="utf-8"?>
<ds:datastoreItem xmlns:ds="http://schemas.openxmlformats.org/officeDocument/2006/customXml" ds:itemID="{F38D43F7-774D-430F-BD8A-9643FB1DDE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c2d6e01-838b-48e1-acef-39935d7c4076"/>
    <ds:schemaRef ds:uri="7176d8be-3656-4980-bf7e-37dedbf755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9.xml><?xml version="1.0" encoding="utf-8"?>
<ds:datastoreItem xmlns:ds="http://schemas.openxmlformats.org/officeDocument/2006/customXml" ds:itemID="{F7F47BAE-0A6A-46EA-B6D2-BE44EB37169D}">
  <ds:schemaRefs/>
</ds:datastoreItem>
</file>

<file path=customXml/itemProps10.xml><?xml version="1.0" encoding="utf-8"?>
<ds:datastoreItem xmlns:ds="http://schemas.openxmlformats.org/officeDocument/2006/customXml" ds:itemID="{71DAF3E5-1140-473D-944F-7484496186F5}">
  <ds:schemaRefs/>
</ds:datastoreItem>
</file>

<file path=customXml/itemProps11.xml><?xml version="1.0" encoding="utf-8"?>
<ds:datastoreItem xmlns:ds="http://schemas.openxmlformats.org/officeDocument/2006/customXml" ds:itemID="{4E14A63F-FD68-4542-8410-7DAB4DC9653E}">
  <ds:schemaRefs/>
</ds:datastoreItem>
</file>

<file path=customXml/itemProps12.xml><?xml version="1.0" encoding="utf-8"?>
<ds:datastoreItem xmlns:ds="http://schemas.openxmlformats.org/officeDocument/2006/customXml" ds:itemID="{3FEBC6F8-4F59-494F-8603-1E4A97792384}">
  <ds:schemaRefs/>
</ds:datastoreItem>
</file>

<file path=customXml/itemProps13.xml><?xml version="1.0" encoding="utf-8"?>
<ds:datastoreItem xmlns:ds="http://schemas.openxmlformats.org/officeDocument/2006/customXml" ds:itemID="{53988D42-DD18-4BA3-A635-33B62CC9D93C}">
  <ds:schemaRefs/>
</ds:datastoreItem>
</file>

<file path=customXml/itemProps14.xml><?xml version="1.0" encoding="utf-8"?>
<ds:datastoreItem xmlns:ds="http://schemas.openxmlformats.org/officeDocument/2006/customXml" ds:itemID="{1DEDCC81-A1C0-448D-A343-6FB0AE806818}">
  <ds:schemaRefs>
    <ds:schemaRef ds:uri="http://schemas.microsoft.com/sharepoint/v3/contenttype/forms"/>
  </ds:schemaRefs>
</ds:datastoreItem>
</file>

<file path=customXml/itemProps15.xml><?xml version="1.0" encoding="utf-8"?>
<ds:datastoreItem xmlns:ds="http://schemas.openxmlformats.org/officeDocument/2006/customXml" ds:itemID="{A36A4A1A-404E-4FD3-A524-43A22F5336D0}">
  <ds:schemaRefs/>
</ds:datastoreItem>
</file>

<file path=customXml/itemProps16.xml><?xml version="1.0" encoding="utf-8"?>
<ds:datastoreItem xmlns:ds="http://schemas.openxmlformats.org/officeDocument/2006/customXml" ds:itemID="{E2B60793-1DFF-4E54-973A-0165D879976C}">
  <ds:schemaRefs/>
</ds:datastoreItem>
</file>

<file path=customXml/itemProps17.xml><?xml version="1.0" encoding="utf-8"?>
<ds:datastoreItem xmlns:ds="http://schemas.openxmlformats.org/officeDocument/2006/customXml" ds:itemID="{D4CD7075-E3A9-480F-938F-6D7B6C9D6A99}">
  <ds:schemaRefs/>
</ds:datastoreItem>
</file>

<file path=customXml/itemProps18.xml><?xml version="1.0" encoding="utf-8"?>
<ds:datastoreItem xmlns:ds="http://schemas.openxmlformats.org/officeDocument/2006/customXml" ds:itemID="{2060F31F-3A99-476C-B5C7-7CECC39E3E08}">
  <ds:schemaRefs/>
</ds:datastoreItem>
</file>

<file path=customXml/itemProps19.xml><?xml version="1.0" encoding="utf-8"?>
<ds:datastoreItem xmlns:ds="http://schemas.openxmlformats.org/officeDocument/2006/customXml" ds:itemID="{E134221B-7749-4E51-83D2-D3600B592D7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Cover Sheet</vt:lpstr>
      <vt:lpstr>Input Master</vt:lpstr>
      <vt:lpstr>Pivot Risk Matrix</vt:lpstr>
      <vt:lpstr>Pivot Bill of Materials</vt:lpstr>
      <vt:lpstr>Risk Matrix</vt:lpstr>
      <vt:lpstr>Corrective Action Table</vt:lpstr>
      <vt:lpstr>FMEA Criteria</vt:lpstr>
      <vt:lpstr>Control Implementation Tracking</vt:lpstr>
      <vt:lpstr>Severity Rating Index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pju@rqteam.com</dc:creator>
  <cp:keywords/>
  <dc:description/>
  <cp:lastModifiedBy>Joseph Slaughter</cp:lastModifiedBy>
  <cp:revision/>
  <cp:lastPrinted>2022-08-22T14:32:24Z</cp:lastPrinted>
  <dcterms:created xsi:type="dcterms:W3CDTF">2017-06-22T18:21:34Z</dcterms:created>
  <dcterms:modified xsi:type="dcterms:W3CDTF">2022-10-13T21:59:53Z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0x010100FD9CD4C5EABD0F4DACBBD2D9CBF435F8</vt:lpwstr>
  </property>
  <property fmtid="{D5CDD505-2E9C-101B-9397-08002B2CF9AE}" pid="3" name="MediaServiceImageTags">
    <vt:lpwstr/>
  </property>
</Properties>
</file>